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-165" windowWidth="15480" windowHeight="10440"/>
  </bookViews>
  <sheets>
    <sheet name="REFERÊNCIAS" sheetId="2" r:id="rId1"/>
  </sheets>
  <calcPr calcId="125725"/>
</workbook>
</file>

<file path=xl/calcChain.xml><?xml version="1.0" encoding="utf-8"?>
<calcChain xmlns="http://schemas.openxmlformats.org/spreadsheetml/2006/main">
  <c r="Q2" i="2"/>
  <c r="R2" s="1"/>
  <c r="P3"/>
  <c r="Q3" s="1"/>
  <c r="R3" s="1"/>
  <c r="S3" s="1"/>
  <c r="P4"/>
  <c r="Q4"/>
  <c r="R4" s="1"/>
  <c r="S4" s="1"/>
  <c r="P5"/>
  <c r="Q5" s="1"/>
  <c r="R5" s="1"/>
  <c r="S5" s="1"/>
  <c r="P6"/>
  <c r="Q6" s="1"/>
  <c r="R6" s="1"/>
  <c r="S6" s="1"/>
  <c r="P7"/>
  <c r="Q7" s="1"/>
  <c r="R7" s="1"/>
  <c r="S7" s="1"/>
  <c r="P8"/>
  <c r="Q8" s="1"/>
  <c r="R8" s="1"/>
  <c r="S8" s="1"/>
  <c r="P9"/>
  <c r="Q9" s="1"/>
  <c r="R9" s="1"/>
  <c r="S9" s="1"/>
  <c r="P10"/>
  <c r="Q10" s="1"/>
  <c r="R10" s="1"/>
  <c r="S10" s="1"/>
  <c r="P11"/>
  <c r="Q11" s="1"/>
  <c r="R11" s="1"/>
  <c r="S11" s="1"/>
  <c r="P12"/>
  <c r="Q12"/>
  <c r="R12" s="1"/>
  <c r="S12" s="1"/>
  <c r="P13"/>
  <c r="Q13" s="1"/>
  <c r="R13" s="1"/>
  <c r="S13" s="1"/>
  <c r="P14"/>
  <c r="Q14" s="1"/>
  <c r="R14" s="1"/>
  <c r="S14" s="1"/>
  <c r="M15"/>
  <c r="P15"/>
  <c r="Q15" s="1"/>
  <c r="R15" s="1"/>
  <c r="S15" s="1"/>
  <c r="P16"/>
  <c r="Q16" s="1"/>
  <c r="R16" s="1"/>
  <c r="S16" s="1"/>
  <c r="M17"/>
  <c r="P17"/>
  <c r="Q17" s="1"/>
  <c r="R17" s="1"/>
  <c r="S17" s="1"/>
  <c r="P18"/>
  <c r="Q18" s="1"/>
  <c r="P19"/>
  <c r="Q19" s="1"/>
  <c r="R19" s="1"/>
  <c r="S19" s="1"/>
  <c r="P20"/>
  <c r="Q20" s="1"/>
  <c r="R20" s="1"/>
  <c r="S20" s="1"/>
  <c r="P21"/>
  <c r="Q21" s="1"/>
  <c r="R21" s="1"/>
  <c r="S21" s="1"/>
  <c r="M22"/>
  <c r="P22"/>
  <c r="Q22" s="1"/>
  <c r="R22" s="1"/>
  <c r="S22" s="1"/>
  <c r="P23"/>
  <c r="Q23" s="1"/>
  <c r="P24"/>
  <c r="Q24" s="1"/>
  <c r="R24" s="1"/>
  <c r="S24" s="1"/>
  <c r="P25"/>
  <c r="Q25" s="1"/>
  <c r="R25" s="1"/>
  <c r="S25" s="1"/>
  <c r="P26"/>
  <c r="Q26" s="1"/>
  <c r="R26" s="1"/>
  <c r="M27"/>
  <c r="P27"/>
  <c r="Q27" s="1"/>
  <c r="R27" s="1"/>
  <c r="S27" s="1"/>
  <c r="P28"/>
  <c r="Q28" s="1"/>
  <c r="R28" s="1"/>
  <c r="S28" s="1"/>
  <c r="P29"/>
  <c r="Q29" s="1"/>
  <c r="R29" s="1"/>
  <c r="S29" s="1"/>
  <c r="P30"/>
  <c r="Q30" s="1"/>
  <c r="R30" s="1"/>
  <c r="P31"/>
  <c r="Q31" s="1"/>
  <c r="R31" s="1"/>
  <c r="S31" s="1"/>
  <c r="P32"/>
  <c r="Q32"/>
  <c r="R32" s="1"/>
  <c r="S32" s="1"/>
  <c r="P33"/>
  <c r="Q33" s="1"/>
  <c r="R33" s="1"/>
  <c r="S33" s="1"/>
  <c r="P34"/>
  <c r="Q34" s="1"/>
  <c r="R34" s="1"/>
  <c r="M35"/>
  <c r="P35"/>
  <c r="Q35" s="1"/>
  <c r="R35" s="1"/>
  <c r="S35" s="1"/>
  <c r="P36"/>
  <c r="Q36" s="1"/>
  <c r="M37"/>
  <c r="P37"/>
  <c r="Q37" s="1"/>
  <c r="R37" s="1"/>
  <c r="S37" s="1"/>
  <c r="M38"/>
  <c r="P38"/>
  <c r="Q38" s="1"/>
  <c r="R38" s="1"/>
  <c r="M39"/>
  <c r="P39"/>
  <c r="Q39" s="1"/>
  <c r="R39" s="1"/>
  <c r="S39" s="1"/>
  <c r="M40"/>
  <c r="P40"/>
  <c r="Q40" s="1"/>
  <c r="R40" s="1"/>
  <c r="S40" s="1"/>
  <c r="M41"/>
  <c r="P41"/>
  <c r="Q41"/>
  <c r="R41" s="1"/>
  <c r="S41" s="1"/>
  <c r="P42"/>
  <c r="Q42" s="1"/>
  <c r="M44"/>
  <c r="P44"/>
  <c r="Q44"/>
  <c r="R44" s="1"/>
  <c r="S44" s="1"/>
  <c r="P45"/>
  <c r="Q45" s="1"/>
  <c r="R45" s="1"/>
  <c r="S45" s="1"/>
  <c r="M46"/>
  <c r="P46"/>
  <c r="Q46" s="1"/>
  <c r="R46" s="1"/>
  <c r="S46" s="1"/>
  <c r="M47"/>
  <c r="P47"/>
  <c r="Q47"/>
  <c r="R47" s="1"/>
  <c r="S47" s="1"/>
  <c r="P48"/>
  <c r="Q48" s="1"/>
  <c r="P49"/>
  <c r="Q49" s="1"/>
  <c r="R49" s="1"/>
  <c r="S49" s="1"/>
  <c r="P52"/>
  <c r="Q52" s="1"/>
  <c r="R52" s="1"/>
  <c r="S52" s="1"/>
  <c r="P55"/>
  <c r="Q55" s="1"/>
  <c r="P57"/>
  <c r="Q57"/>
  <c r="R57" s="1"/>
  <c r="S57" s="1"/>
  <c r="P63"/>
  <c r="Q63" s="1"/>
  <c r="R63" s="1"/>
  <c r="S63" s="1"/>
  <c r="P64"/>
  <c r="Q64" s="1"/>
  <c r="R64" s="1"/>
  <c r="S64" s="1"/>
  <c r="P65"/>
  <c r="Q65" s="1"/>
  <c r="R65" s="1"/>
  <c r="S65" s="1"/>
  <c r="P66"/>
  <c r="Q66" s="1"/>
  <c r="R66" s="1"/>
  <c r="S66" s="1"/>
  <c r="P67"/>
  <c r="Q67" s="1"/>
  <c r="R67" s="1"/>
  <c r="S67" s="1"/>
  <c r="P68"/>
  <c r="Q68" s="1"/>
  <c r="R68" s="1"/>
  <c r="S68" s="1"/>
  <c r="P69"/>
  <c r="Q69" s="1"/>
  <c r="R69" s="1"/>
  <c r="S69" s="1"/>
  <c r="P71"/>
  <c r="Q71" s="1"/>
  <c r="R71" s="1"/>
  <c r="M72"/>
  <c r="P72"/>
  <c r="Q72" s="1"/>
  <c r="R72" s="1"/>
  <c r="P73"/>
  <c r="R74"/>
  <c r="R75"/>
  <c r="R76"/>
  <c r="S18"/>
  <c r="S23"/>
  <c r="S42"/>
  <c r="S43"/>
  <c r="S48"/>
  <c r="S55"/>
  <c r="E2"/>
  <c r="I2"/>
  <c r="J2" s="1"/>
  <c r="K2" s="1"/>
  <c r="I3"/>
  <c r="J3" s="1"/>
  <c r="L3" s="1"/>
  <c r="M3" s="1"/>
  <c r="I4"/>
  <c r="J4" s="1"/>
  <c r="L4" s="1"/>
  <c r="M4" s="1"/>
  <c r="I5"/>
  <c r="J5" s="1"/>
  <c r="L5" s="1"/>
  <c r="M5" s="1"/>
  <c r="I6"/>
  <c r="J6" s="1"/>
  <c r="L6" s="1"/>
  <c r="M6" s="1"/>
  <c r="I7"/>
  <c r="J7" s="1"/>
  <c r="L7" s="1"/>
  <c r="M7" s="1"/>
  <c r="I8"/>
  <c r="J8" s="1"/>
  <c r="L8" s="1"/>
  <c r="M8" s="1"/>
  <c r="I9"/>
  <c r="J9" s="1"/>
  <c r="L9" s="1"/>
  <c r="M9" s="1"/>
  <c r="I10"/>
  <c r="J10" s="1"/>
  <c r="L10" s="1"/>
  <c r="M10" s="1"/>
  <c r="I11"/>
  <c r="J11" s="1"/>
  <c r="L11" s="1"/>
  <c r="M11" s="1"/>
  <c r="E12"/>
  <c r="I12"/>
  <c r="J12" s="1"/>
  <c r="L12" s="1"/>
  <c r="M12" s="1"/>
  <c r="E13"/>
  <c r="F13" s="1"/>
  <c r="G13" s="1"/>
  <c r="I13"/>
  <c r="J13" s="1"/>
  <c r="L13" s="1"/>
  <c r="M13" s="1"/>
  <c r="E14"/>
  <c r="F14" s="1"/>
  <c r="G14" s="1"/>
  <c r="I14"/>
  <c r="J14" s="1"/>
  <c r="L14" s="1"/>
  <c r="M14" s="1"/>
  <c r="E16"/>
  <c r="F16" s="1"/>
  <c r="G16" s="1"/>
  <c r="I16"/>
  <c r="J16" s="1"/>
  <c r="L16" s="1"/>
  <c r="M16" s="1"/>
  <c r="E18"/>
  <c r="F18" s="1"/>
  <c r="G18" s="1"/>
  <c r="I18"/>
  <c r="J18" s="1"/>
  <c r="L18" s="1"/>
  <c r="M18" s="1"/>
  <c r="I19"/>
  <c r="J19" s="1"/>
  <c r="L19" s="1"/>
  <c r="M19" s="1"/>
  <c r="E20"/>
  <c r="F20" s="1"/>
  <c r="G20" s="1"/>
  <c r="I20"/>
  <c r="J20" s="1"/>
  <c r="L20" s="1"/>
  <c r="M20" s="1"/>
  <c r="E21"/>
  <c r="F21" s="1"/>
  <c r="G21" s="1"/>
  <c r="I21"/>
  <c r="J21" s="1"/>
  <c r="L21" s="1"/>
  <c r="M21" s="1"/>
  <c r="E23"/>
  <c r="F23" s="1"/>
  <c r="G23" s="1"/>
  <c r="I23"/>
  <c r="J23" s="1"/>
  <c r="L23" s="1"/>
  <c r="M23" s="1"/>
  <c r="E24"/>
  <c r="F24" s="1"/>
  <c r="G24" s="1"/>
  <c r="I24"/>
  <c r="J24" s="1"/>
  <c r="L24" s="1"/>
  <c r="M24" s="1"/>
  <c r="E25"/>
  <c r="G25"/>
  <c r="I25"/>
  <c r="J25" s="1"/>
  <c r="L25" s="1"/>
  <c r="M25" s="1"/>
  <c r="G26"/>
  <c r="I26"/>
  <c r="J26" s="1"/>
  <c r="L26" s="1"/>
  <c r="M26" s="1"/>
  <c r="E28"/>
  <c r="F28" s="1"/>
  <c r="G28" s="1"/>
  <c r="I28"/>
  <c r="J28" s="1"/>
  <c r="L28" s="1"/>
  <c r="M28" s="1"/>
  <c r="E29"/>
  <c r="F29" s="1"/>
  <c r="G29" s="1"/>
  <c r="I29"/>
  <c r="J29" s="1"/>
  <c r="L29" s="1"/>
  <c r="M29" s="1"/>
  <c r="G30"/>
  <c r="I30"/>
  <c r="J30" s="1"/>
  <c r="L30" s="1"/>
  <c r="M30" s="1"/>
  <c r="G31"/>
  <c r="I31"/>
  <c r="J31" s="1"/>
  <c r="L31" s="1"/>
  <c r="M31" s="1"/>
  <c r="G32"/>
  <c r="I32"/>
  <c r="J32" s="1"/>
  <c r="L32" s="1"/>
  <c r="M32" s="1"/>
  <c r="E33"/>
  <c r="F33" s="1"/>
  <c r="G33" s="1"/>
  <c r="I33"/>
  <c r="J33" s="1"/>
  <c r="L33" s="1"/>
  <c r="M33" s="1"/>
  <c r="E34"/>
  <c r="F34" s="1"/>
  <c r="G34" s="1"/>
  <c r="I34"/>
  <c r="J34" s="1"/>
  <c r="L34" s="1"/>
  <c r="M34" s="1"/>
  <c r="E36"/>
  <c r="F36" s="1"/>
  <c r="G36" s="1"/>
  <c r="I36"/>
  <c r="J36" s="1"/>
  <c r="L36" s="1"/>
  <c r="M36" s="1"/>
  <c r="I37"/>
  <c r="J37" s="1"/>
  <c r="E38"/>
  <c r="F38" s="1"/>
  <c r="G38" s="1"/>
  <c r="I38"/>
  <c r="J38" s="1"/>
  <c r="E42"/>
  <c r="F42" s="1"/>
  <c r="G42" s="1"/>
  <c r="I42"/>
  <c r="J42" s="1"/>
  <c r="L42" s="1"/>
  <c r="M42" s="1"/>
  <c r="I44"/>
  <c r="J44" s="1"/>
  <c r="I45"/>
  <c r="J45" s="1"/>
  <c r="L45" s="1"/>
  <c r="M45" s="1"/>
  <c r="E46"/>
  <c r="G46"/>
  <c r="I46"/>
  <c r="J46" s="1"/>
  <c r="I47"/>
  <c r="J47" s="1"/>
  <c r="E48"/>
  <c r="G48"/>
  <c r="I48"/>
  <c r="J48" s="1"/>
  <c r="L48" s="1"/>
  <c r="M48" s="1"/>
  <c r="I49"/>
  <c r="J49" s="1"/>
  <c r="L49" s="1"/>
  <c r="M49" s="1"/>
  <c r="E55"/>
  <c r="F55" s="1"/>
  <c r="G55" s="1"/>
  <c r="I55"/>
  <c r="J55" s="1"/>
  <c r="L55" s="1"/>
  <c r="M55" s="1"/>
  <c r="E57"/>
  <c r="F57" s="1"/>
  <c r="G57" s="1"/>
  <c r="I57"/>
  <c r="J57" s="1"/>
  <c r="L57" s="1"/>
  <c r="M57" s="1"/>
  <c r="E63"/>
  <c r="F63" s="1"/>
  <c r="G63" s="1"/>
  <c r="I63"/>
  <c r="J63" s="1"/>
  <c r="L63" s="1"/>
  <c r="M63" s="1"/>
  <c r="E64"/>
  <c r="F64" s="1"/>
  <c r="G64" s="1"/>
  <c r="I64"/>
  <c r="J64" s="1"/>
  <c r="L64" s="1"/>
  <c r="M64" s="1"/>
  <c r="E65"/>
  <c r="F65" s="1"/>
  <c r="G65" s="1"/>
  <c r="I65"/>
  <c r="J65" s="1"/>
  <c r="L65" s="1"/>
  <c r="M65" s="1"/>
  <c r="E66"/>
  <c r="F66" s="1"/>
  <c r="G66" s="1"/>
  <c r="I66"/>
  <c r="J66" s="1"/>
  <c r="L66" s="1"/>
  <c r="M66" s="1"/>
  <c r="E67"/>
  <c r="F67" s="1"/>
  <c r="G67" s="1"/>
  <c r="I67"/>
  <c r="J67" s="1"/>
  <c r="L67" s="1"/>
  <c r="M67" s="1"/>
  <c r="E68"/>
  <c r="F68" s="1"/>
  <c r="G68" s="1"/>
  <c r="I68"/>
  <c r="J68" s="1"/>
  <c r="L68" s="1"/>
  <c r="M68" s="1"/>
  <c r="F69"/>
  <c r="G69" s="1"/>
  <c r="I69"/>
  <c r="J69" s="1"/>
  <c r="L69" s="1"/>
  <c r="M69" s="1"/>
  <c r="I71"/>
  <c r="J71" s="1"/>
  <c r="L71" s="1"/>
  <c r="M71" s="1"/>
  <c r="I72"/>
  <c r="J72" s="1"/>
  <c r="I73"/>
  <c r="J73" s="1"/>
  <c r="L2" l="1"/>
  <c r="M2" s="1"/>
</calcChain>
</file>

<file path=xl/sharedStrings.xml><?xml version="1.0" encoding="utf-8"?>
<sst xmlns="http://schemas.openxmlformats.org/spreadsheetml/2006/main" count="17" uniqueCount="14">
  <si>
    <t>REF</t>
  </si>
  <si>
    <t>JAN/FEV</t>
  </si>
  <si>
    <t>PSF sem referencia</t>
  </si>
  <si>
    <t>secretarios</t>
  </si>
  <si>
    <t>MARÇO/17</t>
  </si>
  <si>
    <t>MARÇO/18</t>
  </si>
  <si>
    <t>Abril 2019</t>
  </si>
  <si>
    <t>Secretários</t>
  </si>
  <si>
    <t>Vice Prefeito</t>
  </si>
  <si>
    <t>Prefeito</t>
  </si>
  <si>
    <t>50/2</t>
  </si>
  <si>
    <t>Vice-Prefeito</t>
  </si>
  <si>
    <t>Tabela de Referências</t>
  </si>
  <si>
    <t>Atualizado em março de 2023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</si>
</sst>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8" formatCode="&quot;R$&quot;\ #,##0.00"/>
  </numFmts>
  <fonts count="34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5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21" fillId="0" borderId="0"/>
    <xf numFmtId="0" fontId="32" fillId="0" borderId="0"/>
    <xf numFmtId="0" fontId="30" fillId="0" borderId="0"/>
    <xf numFmtId="0" fontId="31" fillId="0" borderId="0"/>
    <xf numFmtId="0" fontId="21" fillId="0" borderId="0"/>
    <xf numFmtId="0" fontId="1" fillId="23" borderId="4" applyNumberFormat="0" applyFont="0" applyAlignment="0" applyProtection="0"/>
    <xf numFmtId="0" fontId="21" fillId="23" borderId="4" applyNumberFormat="0" applyFont="0" applyAlignment="0" applyProtection="0"/>
    <xf numFmtId="0" fontId="31" fillId="23" borderId="4" applyNumberFormat="0" applyFont="0" applyAlignment="0" applyProtection="0"/>
    <xf numFmtId="0" fontId="31" fillId="23" borderId="4" applyNumberFormat="0" applyFon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80">
    <xf numFmtId="0" fontId="0" fillId="0" borderId="0" xfId="0"/>
    <xf numFmtId="165" fontId="22" fillId="0" borderId="0" xfId="0" applyNumberFormat="1" applyFont="1" applyFill="1" applyBorder="1"/>
    <xf numFmtId="0" fontId="22" fillId="0" borderId="0" xfId="0" applyFont="1" applyFill="1" applyBorder="1" applyAlignment="1">
      <alignment horizontal="center"/>
    </xf>
    <xf numFmtId="0" fontId="23" fillId="0" borderId="0" xfId="0" applyFont="1" applyFill="1"/>
    <xf numFmtId="0" fontId="0" fillId="0" borderId="0" xfId="0" applyFill="1"/>
    <xf numFmtId="165" fontId="24" fillId="0" borderId="10" xfId="77" applyFont="1" applyFill="1" applyBorder="1"/>
    <xf numFmtId="165" fontId="24" fillId="0" borderId="10" xfId="0" applyNumberFormat="1" applyFont="1" applyFill="1" applyBorder="1"/>
    <xf numFmtId="165" fontId="0" fillId="0" borderId="0" xfId="0" applyNumberFormat="1" applyFill="1"/>
    <xf numFmtId="0" fontId="23" fillId="0" borderId="10" xfId="0" applyFont="1" applyFill="1" applyBorder="1"/>
    <xf numFmtId="0" fontId="23" fillId="0" borderId="0" xfId="0" applyFont="1" applyFill="1" applyBorder="1"/>
    <xf numFmtId="168" fontId="22" fillId="0" borderId="0" xfId="0" applyNumberFormat="1" applyFont="1" applyFill="1"/>
    <xf numFmtId="168" fontId="23" fillId="0" borderId="0" xfId="0" applyNumberFormat="1" applyFont="1" applyFill="1"/>
    <xf numFmtId="168" fontId="25" fillId="0" borderId="10" xfId="77" applyNumberFormat="1" applyFont="1" applyFill="1" applyBorder="1"/>
    <xf numFmtId="168" fontId="25" fillId="0" borderId="0" xfId="77" applyNumberFormat="1" applyFont="1" applyFill="1" applyBorder="1"/>
    <xf numFmtId="168" fontId="27" fillId="24" borderId="0" xfId="0" applyNumberFormat="1" applyFont="1" applyFill="1"/>
    <xf numFmtId="168" fontId="29" fillId="24" borderId="10" xfId="0" applyNumberFormat="1" applyFont="1" applyFill="1" applyBorder="1"/>
    <xf numFmtId="168" fontId="29" fillId="24" borderId="10" xfId="77" applyNumberFormat="1" applyFont="1" applyFill="1" applyBorder="1"/>
    <xf numFmtId="168" fontId="29" fillId="24" borderId="10" xfId="61" applyNumberFormat="1" applyFont="1" applyFill="1" applyBorder="1" applyAlignment="1">
      <alignment horizontal="right" vertical="top" wrapText="1"/>
    </xf>
    <xf numFmtId="168" fontId="29" fillId="24" borderId="10" xfId="0" applyNumberFormat="1" applyFont="1" applyFill="1" applyBorder="1" applyAlignment="1">
      <alignment horizontal="center"/>
    </xf>
    <xf numFmtId="168" fontId="27" fillId="24" borderId="10" xfId="0" applyNumberFormat="1" applyFont="1" applyFill="1" applyBorder="1"/>
    <xf numFmtId="43" fontId="0" fillId="0" borderId="10" xfId="0" applyNumberFormat="1" applyBorder="1"/>
    <xf numFmtId="164" fontId="0" fillId="0" borderId="10" xfId="63" applyFont="1" applyBorder="1" applyProtection="1">
      <protection locked="0"/>
    </xf>
    <xf numFmtId="168" fontId="29" fillId="24" borderId="0" xfId="77" applyNumberFormat="1" applyFont="1" applyFill="1" applyBorder="1"/>
    <xf numFmtId="168" fontId="29" fillId="24" borderId="0" xfId="0" applyNumberFormat="1" applyFont="1" applyFill="1" applyBorder="1" applyAlignment="1">
      <alignment horizontal="center"/>
    </xf>
    <xf numFmtId="168" fontId="26" fillId="24" borderId="0" xfId="0" applyNumberFormat="1" applyFont="1" applyFill="1" applyBorder="1"/>
    <xf numFmtId="168" fontId="27" fillId="24" borderId="0" xfId="0" applyNumberFormat="1" applyFont="1" applyFill="1" applyBorder="1"/>
    <xf numFmtId="4" fontId="0" fillId="0" borderId="10" xfId="0" applyNumberFormat="1" applyFill="1" applyBorder="1"/>
    <xf numFmtId="43" fontId="0" fillId="0" borderId="0" xfId="0" applyNumberFormat="1"/>
    <xf numFmtId="164" fontId="0" fillId="0" borderId="0" xfId="63" applyFont="1" applyProtection="1">
      <protection locked="0"/>
    </xf>
    <xf numFmtId="43" fontId="0" fillId="0" borderId="10" xfId="0" applyNumberFormat="1" applyFill="1" applyBorder="1"/>
    <xf numFmtId="0" fontId="0" fillId="0" borderId="0" xfId="0" applyBorder="1" applyProtection="1">
      <protection locked="0"/>
    </xf>
    <xf numFmtId="43" fontId="0" fillId="0" borderId="10" xfId="0" applyNumberFormat="1" applyBorder="1" applyProtection="1">
      <protection locked="0"/>
    </xf>
    <xf numFmtId="168" fontId="0" fillId="0" borderId="10" xfId="0" applyNumberFormat="1" applyBorder="1"/>
    <xf numFmtId="168" fontId="0" fillId="0" borderId="0" xfId="0" applyNumberFormat="1" applyProtection="1">
      <protection locked="0"/>
    </xf>
    <xf numFmtId="168" fontId="0" fillId="0" borderId="0" xfId="0" applyNumberFormat="1"/>
    <xf numFmtId="168" fontId="0" fillId="0" borderId="0" xfId="0" applyNumberFormat="1" applyFill="1"/>
    <xf numFmtId="164" fontId="0" fillId="0" borderId="10" xfId="63" applyFont="1" applyFill="1" applyBorder="1"/>
    <xf numFmtId="164" fontId="21" fillId="0" borderId="10" xfId="63" applyFont="1" applyBorder="1" applyProtection="1">
      <protection locked="0"/>
    </xf>
    <xf numFmtId="168" fontId="23" fillId="0" borderId="10" xfId="0" applyNumberFormat="1" applyFont="1" applyFill="1" applyBorder="1"/>
    <xf numFmtId="0" fontId="0" fillId="0" borderId="10" xfId="0" applyFill="1" applyBorder="1"/>
    <xf numFmtId="168" fontId="0" fillId="0" borderId="0" xfId="0" applyNumberFormat="1" applyFill="1" applyBorder="1"/>
    <xf numFmtId="0" fontId="0" fillId="0" borderId="0" xfId="0" applyFill="1" applyAlignment="1">
      <alignment horizontal="center" vertical="center"/>
    </xf>
    <xf numFmtId="17" fontId="24" fillId="0" borderId="13" xfId="0" applyNumberFormat="1" applyFont="1" applyFill="1" applyBorder="1" applyAlignment="1">
      <alignment horizontal="center"/>
    </xf>
    <xf numFmtId="168" fontId="28" fillId="24" borderId="13" xfId="0" applyNumberFormat="1" applyFont="1" applyFill="1" applyBorder="1"/>
    <xf numFmtId="168" fontId="29" fillId="24" borderId="13" xfId="0" applyNumberFormat="1" applyFont="1" applyFill="1" applyBorder="1"/>
    <xf numFmtId="168" fontId="25" fillId="0" borderId="13" xfId="0" applyNumberFormat="1" applyFont="1" applyFill="1" applyBorder="1"/>
    <xf numFmtId="49" fontId="24" fillId="0" borderId="13" xfId="0" applyNumberFormat="1" applyFont="1" applyFill="1" applyBorder="1" applyAlignment="1">
      <alignment horizontal="center"/>
    </xf>
    <xf numFmtId="164" fontId="24" fillId="0" borderId="13" xfId="63" applyFont="1" applyFill="1" applyBorder="1" applyAlignment="1">
      <alignment horizontal="center"/>
    </xf>
    <xf numFmtId="49" fontId="24" fillId="0" borderId="13" xfId="63" applyNumberFormat="1" applyFont="1" applyFill="1" applyBorder="1" applyAlignment="1">
      <alignment horizontal="center"/>
    </xf>
    <xf numFmtId="17" fontId="20" fillId="0" borderId="13" xfId="0" applyNumberFormat="1" applyFont="1" applyBorder="1"/>
    <xf numFmtId="165" fontId="22" fillId="0" borderId="14" xfId="77" applyFont="1" applyFill="1" applyBorder="1"/>
    <xf numFmtId="168" fontId="27" fillId="24" borderId="14" xfId="0" applyNumberFormat="1" applyFont="1" applyFill="1" applyBorder="1"/>
    <xf numFmtId="168" fontId="29" fillId="24" borderId="14" xfId="0" applyNumberFormat="1" applyFont="1" applyFill="1" applyBorder="1" applyAlignment="1">
      <alignment horizontal="center"/>
    </xf>
    <xf numFmtId="168" fontId="29" fillId="24" borderId="14" xfId="77" applyNumberFormat="1" applyFont="1" applyFill="1" applyBorder="1"/>
    <xf numFmtId="168" fontId="25" fillId="0" borderId="14" xfId="77" applyNumberFormat="1" applyFont="1" applyFill="1" applyBorder="1"/>
    <xf numFmtId="164" fontId="0" fillId="0" borderId="14" xfId="63" applyFont="1" applyBorder="1" applyProtection="1">
      <protection locked="0"/>
    </xf>
    <xf numFmtId="43" fontId="0" fillId="0" borderId="14" xfId="0" applyNumberFormat="1" applyBorder="1" applyProtection="1">
      <protection locked="0"/>
    </xf>
    <xf numFmtId="43" fontId="0" fillId="0" borderId="14" xfId="0" applyNumberFormat="1" applyBorder="1"/>
    <xf numFmtId="168" fontId="0" fillId="0" borderId="14" xfId="0" applyNumberFormat="1" applyBorder="1"/>
    <xf numFmtId="165" fontId="24" fillId="0" borderId="15" xfId="77" applyFont="1" applyFill="1" applyBorder="1" applyAlignment="1">
      <alignment horizontal="center"/>
    </xf>
    <xf numFmtId="165" fontId="24" fillId="0" borderId="12" xfId="77" applyFont="1" applyFill="1" applyBorder="1"/>
    <xf numFmtId="0" fontId="23" fillId="0" borderId="12" xfId="0" applyFont="1" applyFill="1" applyBorder="1"/>
    <xf numFmtId="165" fontId="24" fillId="0" borderId="12" xfId="77" applyFont="1" applyFill="1" applyBorder="1" applyAlignment="1">
      <alignment horizontal="center"/>
    </xf>
    <xf numFmtId="0" fontId="25" fillId="0" borderId="12" xfId="0" applyFont="1" applyFill="1" applyBorder="1"/>
    <xf numFmtId="0" fontId="23" fillId="0" borderId="16" xfId="0" applyFont="1" applyFill="1" applyBorder="1"/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17" fontId="20" fillId="0" borderId="20" xfId="0" applyNumberFormat="1" applyFont="1" applyFill="1" applyBorder="1"/>
    <xf numFmtId="168" fontId="0" fillId="0" borderId="11" xfId="0" applyNumberFormat="1" applyFill="1" applyBorder="1"/>
    <xf numFmtId="168" fontId="0" fillId="0" borderId="21" xfId="0" applyNumberFormat="1" applyFill="1" applyBorder="1"/>
    <xf numFmtId="17" fontId="19" fillId="0" borderId="17" xfId="0" applyNumberFormat="1" applyFont="1" applyFill="1" applyBorder="1"/>
    <xf numFmtId="168" fontId="0" fillId="25" borderId="18" xfId="0" applyNumberFormat="1" applyFill="1" applyBorder="1"/>
    <xf numFmtId="168" fontId="0" fillId="25" borderId="19" xfId="0" applyNumberFormat="1" applyFill="1" applyBorder="1"/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 textRotation="90"/>
    </xf>
    <xf numFmtId="0" fontId="20" fillId="0" borderId="23" xfId="0" applyFont="1" applyFill="1" applyBorder="1" applyAlignment="1">
      <alignment horizontal="center" vertical="center" textRotation="90"/>
    </xf>
    <xf numFmtId="0" fontId="20" fillId="0" borderId="24" xfId="0" applyFont="1" applyFill="1" applyBorder="1" applyAlignment="1">
      <alignment horizontal="center" vertical="center" textRotation="90"/>
    </xf>
    <xf numFmtId="0" fontId="33" fillId="0" borderId="22" xfId="0" applyFont="1" applyFill="1" applyBorder="1" applyAlignment="1">
      <alignment horizontal="center" vertical="center"/>
    </xf>
  </cellXfs>
  <cellStyles count="95">
    <cellStyle name="20% - Ênfase1" xfId="1" builtinId="30" customBuiltin="1"/>
    <cellStyle name="20% - Ênfase1 2" xfId="2"/>
    <cellStyle name="20% - Ênfase2" xfId="3" builtinId="34" customBuiltin="1"/>
    <cellStyle name="20% - Ênfase2 2" xfId="4"/>
    <cellStyle name="20% - Ênfase3" xfId="5" builtinId="38" customBuiltin="1"/>
    <cellStyle name="20% - Ênfase3 2" xfId="6"/>
    <cellStyle name="20% - Ênfase4" xfId="7" builtinId="42" customBuiltin="1"/>
    <cellStyle name="20% - Ênfase4 2" xfId="8"/>
    <cellStyle name="20% - Ênfase5" xfId="9" builtinId="46" customBuiltin="1"/>
    <cellStyle name="20% - Ênfase5 2" xfId="10"/>
    <cellStyle name="20% - Ênfase6" xfId="11" builtinId="50" customBuiltin="1"/>
    <cellStyle name="20% - Ênfase6 2" xfId="12"/>
    <cellStyle name="40% - Ênfase1" xfId="13" builtinId="31" customBuiltin="1"/>
    <cellStyle name="40% - Ênfase1 2" xfId="14"/>
    <cellStyle name="40% - Ênfase2" xfId="15" builtinId="35" customBuiltin="1"/>
    <cellStyle name="40% - Ênfase2 2" xfId="16"/>
    <cellStyle name="40% - Ênfase3" xfId="17" builtinId="39" customBuiltin="1"/>
    <cellStyle name="40% - Ênfase3 2" xfId="18"/>
    <cellStyle name="40% - Ênfase4" xfId="19" builtinId="43" customBuiltin="1"/>
    <cellStyle name="40% - Ênfase4 2" xfId="20"/>
    <cellStyle name="40% - Ênfase5" xfId="21" builtinId="47" customBuiltin="1"/>
    <cellStyle name="40% - Ênfase5 2" xfId="22"/>
    <cellStyle name="40% - Ênfase6" xfId="23" builtinId="51" customBuiltin="1"/>
    <cellStyle name="40% - Ênfase6 2" xfId="24"/>
    <cellStyle name="60% - Ênfase1" xfId="25" builtinId="32" customBuiltin="1"/>
    <cellStyle name="60% - Ênfase1 2" xfId="26"/>
    <cellStyle name="60% - Ênfase2" xfId="27" builtinId="36" customBuiltin="1"/>
    <cellStyle name="60% - Ênfase2 2" xfId="28"/>
    <cellStyle name="60% - Ênfase3" xfId="29" builtinId="40" customBuiltin="1"/>
    <cellStyle name="60% - Ênfase3 2" xfId="30"/>
    <cellStyle name="60% - Ênfase4" xfId="31" builtinId="44" customBuiltin="1"/>
    <cellStyle name="60% - Ênfase4 2" xfId="32"/>
    <cellStyle name="60% - Ênfase5" xfId="33" builtinId="48" customBuiltin="1"/>
    <cellStyle name="60% - Ênfase5 2" xfId="34"/>
    <cellStyle name="60% - Ênfase6" xfId="35" builtinId="52" customBuiltin="1"/>
    <cellStyle name="60% - Ênfase6 2" xfId="36"/>
    <cellStyle name="Bom" xfId="37" builtinId="26" customBuiltin="1"/>
    <cellStyle name="Bom 2" xfId="38"/>
    <cellStyle name="Cálculo" xfId="39" builtinId="22" customBuiltin="1"/>
    <cellStyle name="Cálculo 2" xfId="40"/>
    <cellStyle name="Célula de Verificação" xfId="41" builtinId="23" customBuiltin="1"/>
    <cellStyle name="Célula de Verificação 2" xfId="42"/>
    <cellStyle name="Célula Vinculada" xfId="43" builtinId="24" customBuiltin="1"/>
    <cellStyle name="Célula Vinculada 2" xfId="44"/>
    <cellStyle name="Ênfase1" xfId="45" builtinId="29" customBuiltin="1"/>
    <cellStyle name="Ênfase1 2" xfId="46"/>
    <cellStyle name="Ênfase2" xfId="47" builtinId="33" customBuiltin="1"/>
    <cellStyle name="Ênfase2 2" xfId="48"/>
    <cellStyle name="Ênfase3" xfId="49" builtinId="37" customBuiltin="1"/>
    <cellStyle name="Ênfase3 2" xfId="50"/>
    <cellStyle name="Ênfase4" xfId="51" builtinId="41" customBuiltin="1"/>
    <cellStyle name="Ênfase4 2" xfId="52"/>
    <cellStyle name="Ênfase5" xfId="53" builtinId="45" customBuiltin="1"/>
    <cellStyle name="Ênfase5 2" xfId="54"/>
    <cellStyle name="Ênfase6" xfId="55" builtinId="49" customBuiltin="1"/>
    <cellStyle name="Ênfase6 2" xfId="56"/>
    <cellStyle name="Entrada" xfId="57" builtinId="20" customBuiltin="1"/>
    <cellStyle name="Entrada 2" xfId="58"/>
    <cellStyle name="Incorreto" xfId="59" builtinId="27" customBuiltin="1"/>
    <cellStyle name="Incorreto 2" xfId="60"/>
    <cellStyle name="Moeda" xfId="61" builtinId="4"/>
    <cellStyle name="Moeda 2" xfId="62"/>
    <cellStyle name="Moeda 3" xfId="63"/>
    <cellStyle name="Neutra" xfId="64" builtinId="28" customBuiltin="1"/>
    <cellStyle name="Neutra 2" xfId="65"/>
    <cellStyle name="Normal" xfId="0" builtinId="0"/>
    <cellStyle name="Normal 2" xfId="66"/>
    <cellStyle name="Normal 3" xfId="67"/>
    <cellStyle name="Normal 4" xfId="68"/>
    <cellStyle name="Normal 4 2" xfId="69"/>
    <cellStyle name="Normal 4 3" xfId="70"/>
    <cellStyle name="Nota" xfId="71" builtinId="10" customBuiltin="1"/>
    <cellStyle name="Nota 2" xfId="72"/>
    <cellStyle name="Nota 3" xfId="73"/>
    <cellStyle name="Nota 4" xfId="74"/>
    <cellStyle name="Saída" xfId="75" builtinId="21" customBuiltin="1"/>
    <cellStyle name="Saída 2" xfId="76"/>
    <cellStyle name="Separador de milhares" xfId="77" builtinId="3"/>
    <cellStyle name="Separador de milhares 2" xfId="78"/>
    <cellStyle name="Texto de Aviso" xfId="79" builtinId="11" customBuiltin="1"/>
    <cellStyle name="Texto de Aviso 2" xfId="80"/>
    <cellStyle name="Texto Explicativo" xfId="81" builtinId="53" customBuiltin="1"/>
    <cellStyle name="Texto Explicativo 2" xfId="82"/>
    <cellStyle name="Título" xfId="83" builtinId="15" customBuiltin="1"/>
    <cellStyle name="Título 1" xfId="84" builtinId="16" customBuiltin="1"/>
    <cellStyle name="Título 1 2" xfId="85"/>
    <cellStyle name="Título 2" xfId="86" builtinId="17" customBuiltin="1"/>
    <cellStyle name="Título 2 2" xfId="87"/>
    <cellStyle name="Título 3" xfId="88" builtinId="18" customBuiltin="1"/>
    <cellStyle name="Título 3 2" xfId="89"/>
    <cellStyle name="Título 4" xfId="90" builtinId="19" customBuiltin="1"/>
    <cellStyle name="Título 4 2" xfId="91"/>
    <cellStyle name="Título 5" xfId="92"/>
    <cellStyle name="Total" xfId="93" builtinId="25" customBuiltin="1"/>
    <cellStyle name="Total 2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29</xdr:row>
      <xdr:rowOff>95250</xdr:rowOff>
    </xdr:from>
    <xdr:to>
      <xdr:col>0</xdr:col>
      <xdr:colOff>2590800</xdr:colOff>
      <xdr:row>33</xdr:row>
      <xdr:rowOff>152400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219825"/>
          <a:ext cx="2286000" cy="857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tabSelected="1" workbookViewId="0">
      <selection activeCell="U71" sqref="U71"/>
    </sheetView>
  </sheetViews>
  <sheetFormatPr defaultRowHeight="12.75"/>
  <cols>
    <col min="1" max="1" width="42.7109375" style="4" customWidth="1"/>
    <col min="2" max="2" width="9.5703125" style="4" customWidth="1"/>
    <col min="3" max="3" width="13.28515625" style="3" customWidth="1"/>
    <col min="4" max="4" width="7.7109375" style="3" hidden="1" customWidth="1"/>
    <col min="5" max="5" width="8.85546875" style="3" hidden="1" customWidth="1"/>
    <col min="6" max="6" width="3.5703125" style="14" hidden="1" customWidth="1"/>
    <col min="7" max="7" width="0.28515625" style="14" hidden="1" customWidth="1"/>
    <col min="8" max="10" width="17.5703125" style="14" hidden="1" customWidth="1"/>
    <col min="11" max="11" width="2.28515625" style="11" hidden="1" customWidth="1"/>
    <col min="12" max="12" width="17.5703125" style="11" hidden="1" customWidth="1"/>
    <col min="13" max="13" width="15" style="4" hidden="1" customWidth="1"/>
    <col min="14" max="14" width="15.85546875" style="4" hidden="1" customWidth="1"/>
    <col min="15" max="15" width="13.5703125" style="4" hidden="1" customWidth="1"/>
    <col min="16" max="16" width="15.28515625" hidden="1" customWidth="1"/>
    <col min="17" max="17" width="12.140625" hidden="1" customWidth="1"/>
    <col min="18" max="18" width="13.85546875" style="4" hidden="1" customWidth="1"/>
    <col min="19" max="19" width="14.5703125" style="4" bestFit="1" customWidth="1"/>
    <col min="20" max="20" width="13.5703125" style="4" bestFit="1" customWidth="1"/>
    <col min="21" max="16384" width="9.140625" style="4"/>
  </cols>
  <sheetData>
    <row r="1" spans="1:22" ht="15.75">
      <c r="A1" s="79" t="s">
        <v>13</v>
      </c>
      <c r="B1" s="76" t="s">
        <v>12</v>
      </c>
      <c r="C1" s="65" t="s">
        <v>0</v>
      </c>
      <c r="D1" s="59" t="s">
        <v>1</v>
      </c>
      <c r="E1" s="42"/>
      <c r="F1" s="43"/>
      <c r="G1" s="44"/>
      <c r="H1" s="44">
        <v>42064</v>
      </c>
      <c r="I1" s="44">
        <v>42430</v>
      </c>
      <c r="J1" s="44">
        <v>42614</v>
      </c>
      <c r="K1" s="45"/>
      <c r="L1" s="46" t="s">
        <v>4</v>
      </c>
      <c r="M1" s="46" t="s">
        <v>5</v>
      </c>
      <c r="N1" s="47" t="s">
        <v>5</v>
      </c>
      <c r="O1" s="47" t="s">
        <v>6</v>
      </c>
      <c r="P1" s="48">
        <v>2020</v>
      </c>
      <c r="Q1" s="49">
        <v>44562</v>
      </c>
      <c r="R1" s="68">
        <v>44621</v>
      </c>
      <c r="S1" s="71">
        <v>44986</v>
      </c>
    </row>
    <row r="2" spans="1:22" ht="15.75">
      <c r="A2" s="74"/>
      <c r="B2" s="77"/>
      <c r="C2" s="66">
        <v>1</v>
      </c>
      <c r="D2" s="60">
        <v>561.74</v>
      </c>
      <c r="E2" s="6">
        <f>D2+(D2*0.0653)</f>
        <v>598.42162199999996</v>
      </c>
      <c r="F2" s="15">
        <v>650</v>
      </c>
      <c r="G2" s="16">
        <v>693.1</v>
      </c>
      <c r="H2" s="16">
        <v>783.35</v>
      </c>
      <c r="I2" s="16">
        <f>H2+5%*H2</f>
        <v>822.51750000000004</v>
      </c>
      <c r="J2" s="16">
        <f>I2*6.31%+I2</f>
        <v>874.41835424999999</v>
      </c>
      <c r="K2" s="12">
        <f>J2*5.44%</f>
        <v>47.5683584712</v>
      </c>
      <c r="L2" s="12">
        <f>J2+K2</f>
        <v>921.98671272119998</v>
      </c>
      <c r="M2" s="12">
        <f>L2*1.87%+L2</f>
        <v>939.22786424908645</v>
      </c>
      <c r="N2" s="36">
        <v>940.43</v>
      </c>
      <c r="O2" s="29">
        <v>983.68977999999993</v>
      </c>
      <c r="P2" s="26">
        <v>1035.82</v>
      </c>
      <c r="Q2" s="32">
        <f>SUM(P2*6.56)/100+P2</f>
        <v>1103.7697919999998</v>
      </c>
      <c r="R2" s="69">
        <f>SUM(Q2*11)/100+Q2</f>
        <v>1225.1844691199999</v>
      </c>
      <c r="S2" s="72">
        <v>1298.69</v>
      </c>
    </row>
    <row r="3" spans="1:22" ht="15.75">
      <c r="A3" s="74"/>
      <c r="B3" s="77"/>
      <c r="C3" s="66">
        <v>10</v>
      </c>
      <c r="D3" s="60"/>
      <c r="E3" s="6"/>
      <c r="F3" s="15">
        <v>650</v>
      </c>
      <c r="G3" s="16"/>
      <c r="H3" s="16">
        <v>1086.3</v>
      </c>
      <c r="I3" s="16">
        <f t="shared" ref="I3:I49" si="0">H3+5%*H3</f>
        <v>1140.615</v>
      </c>
      <c r="J3" s="16">
        <f t="shared" ref="J3:J49" si="1">I3*6.31%+I3</f>
        <v>1212.5878064999999</v>
      </c>
      <c r="K3" s="12"/>
      <c r="L3" s="12">
        <f>J3*5.44%+J3</f>
        <v>1278.5525831735999</v>
      </c>
      <c r="M3" s="12">
        <f t="shared" ref="M3:M49" si="2">L3*1.87%+L3</f>
        <v>1302.4615164789464</v>
      </c>
      <c r="N3" s="36">
        <v>1304.18</v>
      </c>
      <c r="O3" s="29">
        <v>1364.18</v>
      </c>
      <c r="P3" s="20">
        <f t="shared" ref="P3:P73" si="3">O3*5.3%+O3</f>
        <v>1436.48154</v>
      </c>
      <c r="Q3" s="32">
        <f t="shared" ref="Q3:Q72" si="4">SUM(P3*6.56)/100+P3</f>
        <v>1530.714729024</v>
      </c>
      <c r="R3" s="69">
        <f t="shared" ref="R3:R72" si="5">SUM(Q3*11)/100+Q3</f>
        <v>1699.09334921664</v>
      </c>
      <c r="S3" s="72">
        <f>SUM(R3*6)/100+R3</f>
        <v>1801.0389501696384</v>
      </c>
    </row>
    <row r="4" spans="1:22" ht="15.75">
      <c r="A4" s="74"/>
      <c r="B4" s="77"/>
      <c r="C4" s="66">
        <v>12</v>
      </c>
      <c r="D4" s="60"/>
      <c r="E4" s="6"/>
      <c r="F4" s="15">
        <v>650</v>
      </c>
      <c r="G4" s="16"/>
      <c r="H4" s="16">
        <v>1086.3</v>
      </c>
      <c r="I4" s="16">
        <f t="shared" si="0"/>
        <v>1140.615</v>
      </c>
      <c r="J4" s="16">
        <f t="shared" si="1"/>
        <v>1212.5878064999999</v>
      </c>
      <c r="K4" s="12"/>
      <c r="L4" s="12">
        <f t="shared" ref="L4:L49" si="6">J4*5.44%+J4</f>
        <v>1278.5525831735999</v>
      </c>
      <c r="M4" s="12">
        <f t="shared" si="2"/>
        <v>1302.4615164789464</v>
      </c>
      <c r="N4" s="36">
        <v>1304.18</v>
      </c>
      <c r="O4" s="29">
        <v>1364.18</v>
      </c>
      <c r="P4" s="20">
        <f t="shared" si="3"/>
        <v>1436.48154</v>
      </c>
      <c r="Q4" s="32">
        <f t="shared" si="4"/>
        <v>1530.714729024</v>
      </c>
      <c r="R4" s="69">
        <f t="shared" si="5"/>
        <v>1699.09334921664</v>
      </c>
      <c r="S4" s="72">
        <f>SUM(R4*6)/100+R4</f>
        <v>1801.0389501696384</v>
      </c>
    </row>
    <row r="5" spans="1:22" ht="15.75">
      <c r="A5" s="74"/>
      <c r="B5" s="77"/>
      <c r="C5" s="66">
        <v>13</v>
      </c>
      <c r="D5" s="60"/>
      <c r="E5" s="5"/>
      <c r="F5" s="15">
        <v>650</v>
      </c>
      <c r="G5" s="16"/>
      <c r="H5" s="16">
        <v>1086.3</v>
      </c>
      <c r="I5" s="16">
        <f t="shared" si="0"/>
        <v>1140.615</v>
      </c>
      <c r="J5" s="16">
        <f t="shared" si="1"/>
        <v>1212.5878064999999</v>
      </c>
      <c r="K5" s="12"/>
      <c r="L5" s="12">
        <f t="shared" si="6"/>
        <v>1278.5525831735999</v>
      </c>
      <c r="M5" s="12">
        <f t="shared" si="2"/>
        <v>1302.4615164789464</v>
      </c>
      <c r="N5" s="36">
        <v>1304.18</v>
      </c>
      <c r="O5" s="29">
        <v>1364.18</v>
      </c>
      <c r="P5" s="20">
        <f t="shared" si="3"/>
        <v>1436.48154</v>
      </c>
      <c r="Q5" s="32">
        <f t="shared" si="4"/>
        <v>1530.714729024</v>
      </c>
      <c r="R5" s="69">
        <f t="shared" si="5"/>
        <v>1699.09334921664</v>
      </c>
      <c r="S5" s="72">
        <f>SUM(R5*6)/100+R5</f>
        <v>1801.0389501696384</v>
      </c>
      <c r="V5" s="41"/>
    </row>
    <row r="6" spans="1:22" ht="15.75">
      <c r="A6" s="74"/>
      <c r="B6" s="77"/>
      <c r="C6" s="66">
        <v>14</v>
      </c>
      <c r="D6" s="60"/>
      <c r="E6" s="5"/>
      <c r="F6" s="15">
        <v>650</v>
      </c>
      <c r="G6" s="16"/>
      <c r="H6" s="16">
        <v>1086.3</v>
      </c>
      <c r="I6" s="16">
        <f t="shared" si="0"/>
        <v>1140.615</v>
      </c>
      <c r="J6" s="16">
        <f t="shared" si="1"/>
        <v>1212.5878064999999</v>
      </c>
      <c r="K6" s="12"/>
      <c r="L6" s="12">
        <f t="shared" si="6"/>
        <v>1278.5525831735999</v>
      </c>
      <c r="M6" s="12">
        <f t="shared" si="2"/>
        <v>1302.4615164789464</v>
      </c>
      <c r="N6" s="36">
        <v>1304.18</v>
      </c>
      <c r="O6" s="29">
        <v>1364.18</v>
      </c>
      <c r="P6" s="20">
        <f t="shared" si="3"/>
        <v>1436.48154</v>
      </c>
      <c r="Q6" s="32">
        <f t="shared" si="4"/>
        <v>1530.714729024</v>
      </c>
      <c r="R6" s="69">
        <f t="shared" si="5"/>
        <v>1699.09334921664</v>
      </c>
      <c r="S6" s="72">
        <f>SUM(R6*6)/100+R6</f>
        <v>1801.0389501696384</v>
      </c>
    </row>
    <row r="7" spans="1:22" ht="15.75">
      <c r="A7" s="74"/>
      <c r="B7" s="77"/>
      <c r="C7" s="66">
        <v>15</v>
      </c>
      <c r="D7" s="60"/>
      <c r="E7" s="5"/>
      <c r="F7" s="15">
        <v>650</v>
      </c>
      <c r="G7" s="16"/>
      <c r="H7" s="16">
        <v>1086.3</v>
      </c>
      <c r="I7" s="16">
        <f t="shared" si="0"/>
        <v>1140.615</v>
      </c>
      <c r="J7" s="16">
        <f t="shared" si="1"/>
        <v>1212.5878064999999</v>
      </c>
      <c r="K7" s="12"/>
      <c r="L7" s="12">
        <f t="shared" si="6"/>
        <v>1278.5525831735999</v>
      </c>
      <c r="M7" s="12">
        <f t="shared" si="2"/>
        <v>1302.4615164789464</v>
      </c>
      <c r="N7" s="36">
        <v>1304.18</v>
      </c>
      <c r="O7" s="29">
        <v>1364.18</v>
      </c>
      <c r="P7" s="20">
        <f t="shared" si="3"/>
        <v>1436.48154</v>
      </c>
      <c r="Q7" s="32">
        <f t="shared" si="4"/>
        <v>1530.714729024</v>
      </c>
      <c r="R7" s="69">
        <f t="shared" si="5"/>
        <v>1699.09334921664</v>
      </c>
      <c r="S7" s="72">
        <f>SUM(R7*6)/100+R7</f>
        <v>1801.0389501696384</v>
      </c>
    </row>
    <row r="8" spans="1:22" ht="15.75">
      <c r="A8" s="74"/>
      <c r="B8" s="77"/>
      <c r="C8" s="66">
        <v>16</v>
      </c>
      <c r="D8" s="60"/>
      <c r="E8" s="5"/>
      <c r="F8" s="15">
        <v>650</v>
      </c>
      <c r="G8" s="16"/>
      <c r="H8" s="16">
        <v>1086.3</v>
      </c>
      <c r="I8" s="16">
        <f t="shared" si="0"/>
        <v>1140.615</v>
      </c>
      <c r="J8" s="16">
        <f t="shared" si="1"/>
        <v>1212.5878064999999</v>
      </c>
      <c r="K8" s="12"/>
      <c r="L8" s="12">
        <f t="shared" si="6"/>
        <v>1278.5525831735999</v>
      </c>
      <c r="M8" s="12">
        <f t="shared" si="2"/>
        <v>1302.4615164789464</v>
      </c>
      <c r="N8" s="36">
        <v>1304.18</v>
      </c>
      <c r="O8" s="29">
        <v>1364.18</v>
      </c>
      <c r="P8" s="20">
        <f t="shared" si="3"/>
        <v>1436.48154</v>
      </c>
      <c r="Q8" s="32">
        <f t="shared" si="4"/>
        <v>1530.714729024</v>
      </c>
      <c r="R8" s="69">
        <f t="shared" si="5"/>
        <v>1699.09334921664</v>
      </c>
      <c r="S8" s="72">
        <f>SUM(R8*6)/100+R8</f>
        <v>1801.0389501696384</v>
      </c>
    </row>
    <row r="9" spans="1:22" ht="15.75">
      <c r="A9" s="74"/>
      <c r="B9" s="77"/>
      <c r="C9" s="66">
        <v>17</v>
      </c>
      <c r="D9" s="60"/>
      <c r="E9" s="5"/>
      <c r="F9" s="15">
        <v>650</v>
      </c>
      <c r="G9" s="16"/>
      <c r="H9" s="16">
        <v>1086.3</v>
      </c>
      <c r="I9" s="16">
        <f t="shared" si="0"/>
        <v>1140.615</v>
      </c>
      <c r="J9" s="16">
        <f t="shared" si="1"/>
        <v>1212.5878064999999</v>
      </c>
      <c r="K9" s="12"/>
      <c r="L9" s="12">
        <f t="shared" si="6"/>
        <v>1278.5525831735999</v>
      </c>
      <c r="M9" s="12">
        <f t="shared" si="2"/>
        <v>1302.4615164789464</v>
      </c>
      <c r="N9" s="36">
        <v>1304.18</v>
      </c>
      <c r="O9" s="29">
        <v>1364.18</v>
      </c>
      <c r="P9" s="20">
        <f t="shared" si="3"/>
        <v>1436.48154</v>
      </c>
      <c r="Q9" s="32">
        <f t="shared" si="4"/>
        <v>1530.714729024</v>
      </c>
      <c r="R9" s="69">
        <f t="shared" si="5"/>
        <v>1699.09334921664</v>
      </c>
      <c r="S9" s="72">
        <f>SUM(R9*6)/100+R9</f>
        <v>1801.0389501696384</v>
      </c>
    </row>
    <row r="10" spans="1:22" ht="15.75">
      <c r="A10" s="74"/>
      <c r="B10" s="77"/>
      <c r="C10" s="66">
        <v>18</v>
      </c>
      <c r="D10" s="60"/>
      <c r="E10" s="5"/>
      <c r="F10" s="15">
        <v>650</v>
      </c>
      <c r="G10" s="16"/>
      <c r="H10" s="16">
        <v>1086.3</v>
      </c>
      <c r="I10" s="16">
        <f t="shared" si="0"/>
        <v>1140.615</v>
      </c>
      <c r="J10" s="16">
        <f t="shared" si="1"/>
        <v>1212.5878064999999</v>
      </c>
      <c r="K10" s="12"/>
      <c r="L10" s="12">
        <f t="shared" si="6"/>
        <v>1278.5525831735999</v>
      </c>
      <c r="M10" s="12">
        <f t="shared" si="2"/>
        <v>1302.4615164789464</v>
      </c>
      <c r="N10" s="36">
        <v>1304.18</v>
      </c>
      <c r="O10" s="29">
        <v>1364.18</v>
      </c>
      <c r="P10" s="20">
        <f t="shared" si="3"/>
        <v>1436.48154</v>
      </c>
      <c r="Q10" s="32">
        <f t="shared" si="4"/>
        <v>1530.714729024</v>
      </c>
      <c r="R10" s="69">
        <f t="shared" si="5"/>
        <v>1699.09334921664</v>
      </c>
      <c r="S10" s="72">
        <f>SUM(R10*6)/100+R10</f>
        <v>1801.0389501696384</v>
      </c>
    </row>
    <row r="11" spans="1:22" ht="15.75">
      <c r="A11" s="74"/>
      <c r="B11" s="77"/>
      <c r="C11" s="66">
        <v>19</v>
      </c>
      <c r="D11" s="60"/>
      <c r="E11" s="5"/>
      <c r="F11" s="15">
        <v>650</v>
      </c>
      <c r="G11" s="16"/>
      <c r="H11" s="16">
        <v>1086.3</v>
      </c>
      <c r="I11" s="16">
        <f t="shared" si="0"/>
        <v>1140.615</v>
      </c>
      <c r="J11" s="16">
        <f t="shared" si="1"/>
        <v>1212.5878064999999</v>
      </c>
      <c r="K11" s="12"/>
      <c r="L11" s="12">
        <f t="shared" si="6"/>
        <v>1278.5525831735999</v>
      </c>
      <c r="M11" s="12">
        <f t="shared" si="2"/>
        <v>1302.4615164789464</v>
      </c>
      <c r="N11" s="36">
        <v>1304.18</v>
      </c>
      <c r="O11" s="29">
        <v>1364.18</v>
      </c>
      <c r="P11" s="20">
        <f t="shared" si="3"/>
        <v>1436.48154</v>
      </c>
      <c r="Q11" s="32">
        <f t="shared" si="4"/>
        <v>1530.714729024</v>
      </c>
      <c r="R11" s="69">
        <f t="shared" si="5"/>
        <v>1699.09334921664</v>
      </c>
      <c r="S11" s="72">
        <f>SUM(R11*6)/100+R11</f>
        <v>1801.0389501696384</v>
      </c>
    </row>
    <row r="12" spans="1:22" ht="15.75">
      <c r="A12" s="74"/>
      <c r="B12" s="77"/>
      <c r="C12" s="66">
        <v>20</v>
      </c>
      <c r="D12" s="60">
        <v>828.59</v>
      </c>
      <c r="E12" s="6">
        <f>D12+(D12*0.0653)</f>
        <v>882.69692700000007</v>
      </c>
      <c r="F12" s="15">
        <v>940.96</v>
      </c>
      <c r="G12" s="16">
        <v>1003.35</v>
      </c>
      <c r="H12" s="16">
        <v>1134.01</v>
      </c>
      <c r="I12" s="16">
        <f t="shared" si="0"/>
        <v>1190.7104999999999</v>
      </c>
      <c r="J12" s="16">
        <f t="shared" si="1"/>
        <v>1265.84433255</v>
      </c>
      <c r="K12" s="12"/>
      <c r="L12" s="12">
        <f t="shared" si="6"/>
        <v>1334.70626424072</v>
      </c>
      <c r="M12" s="12">
        <f t="shared" si="2"/>
        <v>1359.6652713820215</v>
      </c>
      <c r="N12" s="36">
        <v>1361.46</v>
      </c>
      <c r="O12" s="29">
        <v>1424.08716</v>
      </c>
      <c r="P12" s="20">
        <f t="shared" si="3"/>
        <v>1499.56377948</v>
      </c>
      <c r="Q12" s="32">
        <f t="shared" si="4"/>
        <v>1597.9351634138879</v>
      </c>
      <c r="R12" s="69">
        <f t="shared" si="5"/>
        <v>1773.7080313894157</v>
      </c>
      <c r="S12" s="72">
        <f>SUM(R12*6)/100+R12</f>
        <v>1880.1305132727807</v>
      </c>
    </row>
    <row r="13" spans="1:22" ht="15.75">
      <c r="A13" s="74"/>
      <c r="B13" s="77"/>
      <c r="C13" s="66">
        <v>21</v>
      </c>
      <c r="D13" s="60">
        <v>853.44</v>
      </c>
      <c r="E13" s="6">
        <f>D13+(D13*0.0653)</f>
        <v>909.16963200000009</v>
      </c>
      <c r="F13" s="15">
        <f>E13+(E13*0.066)</f>
        <v>969.17482771200014</v>
      </c>
      <c r="G13" s="15">
        <f>F13+(F13*0.0663)</f>
        <v>1033.4311187893059</v>
      </c>
      <c r="H13" s="16">
        <v>1168.02</v>
      </c>
      <c r="I13" s="16">
        <f t="shared" si="0"/>
        <v>1226.421</v>
      </c>
      <c r="J13" s="16">
        <f t="shared" si="1"/>
        <v>1303.8081651</v>
      </c>
      <c r="K13" s="12"/>
      <c r="L13" s="12">
        <f t="shared" si="6"/>
        <v>1374.73532928144</v>
      </c>
      <c r="M13" s="12">
        <f t="shared" si="2"/>
        <v>1400.442879939003</v>
      </c>
      <c r="N13" s="36">
        <v>1402.26</v>
      </c>
      <c r="O13" s="29">
        <v>1466.76396</v>
      </c>
      <c r="P13" s="20">
        <f t="shared" si="3"/>
        <v>1544.5024498800001</v>
      </c>
      <c r="Q13" s="32">
        <f t="shared" si="4"/>
        <v>1645.821810592128</v>
      </c>
      <c r="R13" s="69">
        <f t="shared" si="5"/>
        <v>1826.862209757262</v>
      </c>
      <c r="S13" s="72">
        <f>SUM(R13*6)/100+R13</f>
        <v>1936.4739423426977</v>
      </c>
    </row>
    <row r="14" spans="1:22" ht="15.75">
      <c r="A14" s="74"/>
      <c r="B14" s="77"/>
      <c r="C14" s="66">
        <v>22</v>
      </c>
      <c r="D14" s="60">
        <v>879.04</v>
      </c>
      <c r="E14" s="6">
        <f>D14+(D14*0.0653)</f>
        <v>936.44131199999993</v>
      </c>
      <c r="F14" s="15">
        <f>E14+(E14*0.066)</f>
        <v>998.24643859199989</v>
      </c>
      <c r="G14" s="15">
        <f>F14+(F14*0.0663)</f>
        <v>1064.4301774706496</v>
      </c>
      <c r="H14" s="16">
        <v>1203.07</v>
      </c>
      <c r="I14" s="16">
        <f t="shared" si="0"/>
        <v>1263.2234999999998</v>
      </c>
      <c r="J14" s="16">
        <f t="shared" si="1"/>
        <v>1342.9329028499999</v>
      </c>
      <c r="K14" s="12"/>
      <c r="L14" s="12">
        <f t="shared" si="6"/>
        <v>1415.9884527650399</v>
      </c>
      <c r="M14" s="12">
        <f t="shared" si="2"/>
        <v>1442.4674368317462</v>
      </c>
      <c r="N14" s="36">
        <v>1444.36</v>
      </c>
      <c r="O14" s="29">
        <v>1510.8005599999999</v>
      </c>
      <c r="P14" s="20">
        <f t="shared" si="3"/>
        <v>1590.8729896799998</v>
      </c>
      <c r="Q14" s="32">
        <f t="shared" si="4"/>
        <v>1695.2342578030077</v>
      </c>
      <c r="R14" s="69">
        <f t="shared" si="5"/>
        <v>1881.7100261613386</v>
      </c>
      <c r="S14" s="72">
        <f>SUM(R14*6)/100+R14</f>
        <v>1994.6126277310191</v>
      </c>
    </row>
    <row r="15" spans="1:22" ht="15.75">
      <c r="A15" s="74"/>
      <c r="B15" s="77"/>
      <c r="C15" s="66">
        <v>23</v>
      </c>
      <c r="D15" s="60"/>
      <c r="E15" s="6"/>
      <c r="F15" s="15"/>
      <c r="G15" s="15"/>
      <c r="H15" s="16"/>
      <c r="I15" s="16"/>
      <c r="J15" s="16"/>
      <c r="K15" s="12"/>
      <c r="L15" s="12">
        <v>1458.47</v>
      </c>
      <c r="M15" s="12">
        <f t="shared" si="2"/>
        <v>1485.743389</v>
      </c>
      <c r="N15" s="36">
        <v>1487.67</v>
      </c>
      <c r="O15" s="29">
        <v>1556.1028200000001</v>
      </c>
      <c r="P15" s="20">
        <f t="shared" si="3"/>
        <v>1638.57626946</v>
      </c>
      <c r="Q15" s="32">
        <f t="shared" si="4"/>
        <v>1746.066872736576</v>
      </c>
      <c r="R15" s="69">
        <f t="shared" si="5"/>
        <v>1938.1342287375994</v>
      </c>
      <c r="S15" s="72">
        <f>SUM(R15*6)/100+R15</f>
        <v>2054.4222824618555</v>
      </c>
    </row>
    <row r="16" spans="1:22" ht="15.75">
      <c r="A16" s="74"/>
      <c r="B16" s="77"/>
      <c r="C16" s="66">
        <v>24</v>
      </c>
      <c r="D16" s="60">
        <v>932.58</v>
      </c>
      <c r="E16" s="6">
        <f>D16+(D16*0.0653)</f>
        <v>993.47747400000003</v>
      </c>
      <c r="F16" s="15">
        <f>E16+(E16*0.066)</f>
        <v>1059.0469872840001</v>
      </c>
      <c r="G16" s="15">
        <f>F16+(F16*0.0663)</f>
        <v>1129.2618025409292</v>
      </c>
      <c r="H16" s="16">
        <v>1276.33</v>
      </c>
      <c r="I16" s="16">
        <f t="shared" si="0"/>
        <v>1340.1464999999998</v>
      </c>
      <c r="J16" s="16">
        <f t="shared" si="1"/>
        <v>1424.7097441499998</v>
      </c>
      <c r="K16" s="12"/>
      <c r="L16" s="12">
        <f t="shared" si="6"/>
        <v>1502.2139542317598</v>
      </c>
      <c r="M16" s="12">
        <f t="shared" si="2"/>
        <v>1530.3053551758937</v>
      </c>
      <c r="N16" s="36">
        <v>1532.32</v>
      </c>
      <c r="O16" s="29">
        <v>1602.80672</v>
      </c>
      <c r="P16" s="20">
        <f t="shared" si="3"/>
        <v>1687.7554761599999</v>
      </c>
      <c r="Q16" s="32">
        <f t="shared" si="4"/>
        <v>1798.472235396096</v>
      </c>
      <c r="R16" s="69">
        <f t="shared" si="5"/>
        <v>1996.3041812896665</v>
      </c>
      <c r="S16" s="72">
        <f>SUM(R16*6)/100+R16</f>
        <v>2116.0824321670466</v>
      </c>
    </row>
    <row r="17" spans="1:19" ht="15.75">
      <c r="A17" s="74"/>
      <c r="B17" s="77"/>
      <c r="C17" s="66">
        <v>25</v>
      </c>
      <c r="D17" s="60"/>
      <c r="E17" s="6"/>
      <c r="F17" s="15"/>
      <c r="G17" s="15"/>
      <c r="H17" s="16"/>
      <c r="I17" s="16"/>
      <c r="J17" s="16"/>
      <c r="K17" s="12"/>
      <c r="L17" s="12">
        <v>1547.27</v>
      </c>
      <c r="M17" s="12">
        <f t="shared" si="2"/>
        <v>1576.203949</v>
      </c>
      <c r="N17" s="36">
        <v>1578.25</v>
      </c>
      <c r="O17" s="29">
        <v>1650.8495</v>
      </c>
      <c r="P17" s="20">
        <f t="shared" si="3"/>
        <v>1738.3445234999999</v>
      </c>
      <c r="Q17" s="32">
        <f t="shared" si="4"/>
        <v>1852.3799242415998</v>
      </c>
      <c r="R17" s="69">
        <f t="shared" si="5"/>
        <v>2056.1417159081757</v>
      </c>
      <c r="S17" s="72">
        <f>SUM(R17*6)/100+R17</f>
        <v>2179.5102188626661</v>
      </c>
    </row>
    <row r="18" spans="1:19" ht="15.75">
      <c r="A18" s="74"/>
      <c r="B18" s="77"/>
      <c r="C18" s="66">
        <v>26</v>
      </c>
      <c r="D18" s="60">
        <v>989.37</v>
      </c>
      <c r="E18" s="6">
        <f>D18+(D18*0.0653)</f>
        <v>1053.9758609999999</v>
      </c>
      <c r="F18" s="15">
        <f>E18+(E18*0.066)</f>
        <v>1123.5382678259998</v>
      </c>
      <c r="G18" s="15">
        <f>F18+(F18*0.0663)</f>
        <v>1198.0288549828635</v>
      </c>
      <c r="H18" s="16">
        <v>1354.08</v>
      </c>
      <c r="I18" s="16">
        <f t="shared" si="0"/>
        <v>1421.7839999999999</v>
      </c>
      <c r="J18" s="16">
        <f t="shared" si="1"/>
        <v>1511.4985703999998</v>
      </c>
      <c r="K18" s="12"/>
      <c r="L18" s="12">
        <f t="shared" si="6"/>
        <v>1593.7240926297598</v>
      </c>
      <c r="M18" s="12">
        <f t="shared" si="2"/>
        <v>1623.5267331619364</v>
      </c>
      <c r="N18" s="36">
        <v>1625.66</v>
      </c>
      <c r="O18" s="29">
        <v>1700.4403600000001</v>
      </c>
      <c r="P18" s="20">
        <f t="shared" si="3"/>
        <v>1790.5636990800001</v>
      </c>
      <c r="Q18" s="32">
        <f t="shared" si="4"/>
        <v>1908.024677739648</v>
      </c>
      <c r="R18" s="69">
        <v>2117.9</v>
      </c>
      <c r="S18" s="72">
        <f>SUM(R18*6)/100+R18</f>
        <v>2244.9740000000002</v>
      </c>
    </row>
    <row r="19" spans="1:19" ht="15.75">
      <c r="A19" s="74"/>
      <c r="B19" s="77"/>
      <c r="C19" s="66">
        <v>27</v>
      </c>
      <c r="D19" s="60"/>
      <c r="E19" s="6"/>
      <c r="F19" s="15">
        <v>1157.25</v>
      </c>
      <c r="G19" s="15"/>
      <c r="H19" s="16">
        <v>1394.69</v>
      </c>
      <c r="I19" s="16">
        <f t="shared" si="0"/>
        <v>1464.4245000000001</v>
      </c>
      <c r="J19" s="16">
        <f t="shared" si="1"/>
        <v>1556.8296859500001</v>
      </c>
      <c r="K19" s="12"/>
      <c r="L19" s="12">
        <f t="shared" si="6"/>
        <v>1641.5212208656801</v>
      </c>
      <c r="M19" s="12">
        <f t="shared" si="2"/>
        <v>1672.2176676958684</v>
      </c>
      <c r="N19" s="36">
        <v>1674.42</v>
      </c>
      <c r="O19" s="29">
        <v>1751.45</v>
      </c>
      <c r="P19" s="20">
        <f t="shared" si="3"/>
        <v>1844.27685</v>
      </c>
      <c r="Q19" s="32">
        <f t="shared" si="4"/>
        <v>1965.26141136</v>
      </c>
      <c r="R19" s="69">
        <f t="shared" si="5"/>
        <v>2181.4401666096001</v>
      </c>
      <c r="S19" s="72">
        <f>SUM(R19*6)/100+R19</f>
        <v>2312.3265766061759</v>
      </c>
    </row>
    <row r="20" spans="1:19" ht="15.75">
      <c r="A20" s="74"/>
      <c r="B20" s="77"/>
      <c r="C20" s="66">
        <v>28</v>
      </c>
      <c r="D20" s="60">
        <v>1049.6199999999999</v>
      </c>
      <c r="E20" s="6">
        <f>D20+(D20*0.0653)</f>
        <v>1118.1601859999998</v>
      </c>
      <c r="F20" s="15">
        <f>E20+(E20*0.066)</f>
        <v>1191.9587582759998</v>
      </c>
      <c r="G20" s="15">
        <f>F20+(F20*0.0663)</f>
        <v>1270.9856239496985</v>
      </c>
      <c r="H20" s="16">
        <v>1436.51</v>
      </c>
      <c r="I20" s="16">
        <f t="shared" si="0"/>
        <v>1508.3354999999999</v>
      </c>
      <c r="J20" s="16">
        <f t="shared" si="1"/>
        <v>1603.5114700499998</v>
      </c>
      <c r="K20" s="12"/>
      <c r="L20" s="12">
        <f t="shared" si="6"/>
        <v>1690.7424940207197</v>
      </c>
      <c r="M20" s="12">
        <f t="shared" si="2"/>
        <v>1722.3593786589072</v>
      </c>
      <c r="N20" s="36">
        <v>1724.62</v>
      </c>
      <c r="O20" s="29">
        <v>1803.96</v>
      </c>
      <c r="P20" s="20">
        <f t="shared" si="3"/>
        <v>1899.56988</v>
      </c>
      <c r="Q20" s="32">
        <f t="shared" si="4"/>
        <v>2024.181664128</v>
      </c>
      <c r="R20" s="69">
        <f t="shared" si="5"/>
        <v>2246.8416471820801</v>
      </c>
      <c r="S20" s="72">
        <f>SUM(R20*6)/100+R20</f>
        <v>2381.6521460130048</v>
      </c>
    </row>
    <row r="21" spans="1:19" ht="15.75">
      <c r="A21" s="74"/>
      <c r="B21" s="77"/>
      <c r="C21" s="66">
        <v>29</v>
      </c>
      <c r="D21" s="60">
        <v>1081.1199999999999</v>
      </c>
      <c r="E21" s="6">
        <f>D21+(D21*0.0653)</f>
        <v>1151.717136</v>
      </c>
      <c r="F21" s="15">
        <f>E21+(E21*0.066)</f>
        <v>1227.7304669759999</v>
      </c>
      <c r="G21" s="15">
        <f>F21+(F21*0.0663)</f>
        <v>1309.1289969365087</v>
      </c>
      <c r="H21" s="16">
        <v>1479.61</v>
      </c>
      <c r="I21" s="16">
        <f t="shared" si="0"/>
        <v>1553.5904999999998</v>
      </c>
      <c r="J21" s="16">
        <f t="shared" si="1"/>
        <v>1651.6220605499998</v>
      </c>
      <c r="K21" s="12"/>
      <c r="L21" s="12">
        <f t="shared" si="6"/>
        <v>1741.4703006439197</v>
      </c>
      <c r="M21" s="12">
        <f t="shared" si="2"/>
        <v>1774.035795265961</v>
      </c>
      <c r="N21" s="21">
        <v>1776.37</v>
      </c>
      <c r="O21" s="29">
        <v>1858.09</v>
      </c>
      <c r="P21" s="20">
        <f t="shared" si="3"/>
        <v>1956.5687699999999</v>
      </c>
      <c r="Q21" s="32">
        <f t="shared" si="4"/>
        <v>2084.9196813119997</v>
      </c>
      <c r="R21" s="69">
        <f t="shared" si="5"/>
        <v>2314.2608462563198</v>
      </c>
      <c r="S21" s="72">
        <f>SUM(R21*6)/100+R21</f>
        <v>2453.1164970316991</v>
      </c>
    </row>
    <row r="22" spans="1:19" ht="15.75">
      <c r="A22" s="74"/>
      <c r="B22" s="77"/>
      <c r="C22" s="66">
        <v>30</v>
      </c>
      <c r="D22" s="60"/>
      <c r="E22" s="6"/>
      <c r="F22" s="15"/>
      <c r="G22" s="15"/>
      <c r="H22" s="16"/>
      <c r="I22" s="16"/>
      <c r="J22" s="16"/>
      <c r="K22" s="12"/>
      <c r="L22" s="12">
        <v>1793.71</v>
      </c>
      <c r="M22" s="12">
        <f t="shared" si="2"/>
        <v>1827.252377</v>
      </c>
      <c r="N22" s="36">
        <v>1829.63</v>
      </c>
      <c r="O22" s="29">
        <v>1913.7929800000002</v>
      </c>
      <c r="P22" s="20">
        <f t="shared" si="3"/>
        <v>2015.2240079400001</v>
      </c>
      <c r="Q22" s="32">
        <f t="shared" si="4"/>
        <v>2147.4227028608639</v>
      </c>
      <c r="R22" s="69">
        <f t="shared" si="5"/>
        <v>2383.6392001755589</v>
      </c>
      <c r="S22" s="72">
        <f>SUM(R22*6)/100+R22</f>
        <v>2526.6575521860923</v>
      </c>
    </row>
    <row r="23" spans="1:19" ht="15.75">
      <c r="A23" s="74"/>
      <c r="B23" s="77"/>
      <c r="C23" s="66">
        <v>31</v>
      </c>
      <c r="D23" s="60">
        <v>1146.97</v>
      </c>
      <c r="E23" s="6">
        <f>D23+(D23*0.0653)</f>
        <v>1221.8671409999999</v>
      </c>
      <c r="F23" s="15">
        <f>E23+(E23*0.066)</f>
        <v>1302.5103723059999</v>
      </c>
      <c r="G23" s="15">
        <f>F23+(F23*0.0663)</f>
        <v>1388.8668099898878</v>
      </c>
      <c r="H23" s="16">
        <v>1569.73</v>
      </c>
      <c r="I23" s="16">
        <f t="shared" si="0"/>
        <v>1648.2165</v>
      </c>
      <c r="J23" s="16">
        <f t="shared" si="1"/>
        <v>1752.21896115</v>
      </c>
      <c r="K23" s="12"/>
      <c r="L23" s="12">
        <f t="shared" si="6"/>
        <v>1847.53967263656</v>
      </c>
      <c r="M23" s="12">
        <f t="shared" si="2"/>
        <v>1882.0886645148637</v>
      </c>
      <c r="N23" s="21">
        <v>1884.56</v>
      </c>
      <c r="O23" s="29">
        <v>1971.2497599999999</v>
      </c>
      <c r="P23" s="20">
        <f t="shared" si="3"/>
        <v>2075.7259972799998</v>
      </c>
      <c r="Q23" s="32">
        <f t="shared" si="4"/>
        <v>2211.8936227015679</v>
      </c>
      <c r="R23" s="69">
        <v>2455.21</v>
      </c>
      <c r="S23" s="72">
        <f>SUM(R23*6)/100+R23</f>
        <v>2602.5226000000002</v>
      </c>
    </row>
    <row r="24" spans="1:19" ht="15.75">
      <c r="A24" s="74"/>
      <c r="B24" s="77"/>
      <c r="C24" s="66">
        <v>32</v>
      </c>
      <c r="D24" s="60">
        <v>1181.3599999999999</v>
      </c>
      <c r="E24" s="6">
        <f>D24+(D24*0.0653)</f>
        <v>1258.502808</v>
      </c>
      <c r="F24" s="15">
        <f>E24+(E24*0.066)</f>
        <v>1341.5639933279999</v>
      </c>
      <c r="G24" s="15">
        <f>F24+(F24*0.0663)</f>
        <v>1430.5096860856463</v>
      </c>
      <c r="H24" s="16">
        <v>1616.8</v>
      </c>
      <c r="I24" s="16">
        <f t="shared" si="0"/>
        <v>1697.6399999999999</v>
      </c>
      <c r="J24" s="16">
        <f t="shared" si="1"/>
        <v>1804.7610839999998</v>
      </c>
      <c r="K24" s="12"/>
      <c r="L24" s="12">
        <f t="shared" si="6"/>
        <v>1902.9400869695996</v>
      </c>
      <c r="M24" s="12">
        <f t="shared" si="2"/>
        <v>1938.5250665959311</v>
      </c>
      <c r="N24" s="21">
        <v>1941.06</v>
      </c>
      <c r="O24" s="29">
        <v>2030.3487599999999</v>
      </c>
      <c r="P24" s="20">
        <f t="shared" si="3"/>
        <v>2137.9572442799999</v>
      </c>
      <c r="Q24" s="32">
        <f t="shared" si="4"/>
        <v>2278.207239504768</v>
      </c>
      <c r="R24" s="69">
        <f t="shared" si="5"/>
        <v>2528.8100358502925</v>
      </c>
      <c r="S24" s="72">
        <f>SUM(R24*6)/100+R24</f>
        <v>2680.5386380013101</v>
      </c>
    </row>
    <row r="25" spans="1:19" ht="15.75">
      <c r="A25" s="74"/>
      <c r="B25" s="77"/>
      <c r="C25" s="66">
        <v>33</v>
      </c>
      <c r="D25" s="60">
        <v>1216.81</v>
      </c>
      <c r="E25" s="6">
        <f>D25+(D25*0.0653)</f>
        <v>1296.267693</v>
      </c>
      <c r="F25" s="15">
        <v>1381.81</v>
      </c>
      <c r="G25" s="15">
        <f>F25+(F25*0.0663)</f>
        <v>1473.4240029999999</v>
      </c>
      <c r="H25" s="16">
        <v>1665.32</v>
      </c>
      <c r="I25" s="16">
        <f t="shared" si="0"/>
        <v>1748.586</v>
      </c>
      <c r="J25" s="16">
        <f t="shared" si="1"/>
        <v>1858.9217765999999</v>
      </c>
      <c r="K25" s="12"/>
      <c r="L25" s="12">
        <f t="shared" si="6"/>
        <v>1960.04712124704</v>
      </c>
      <c r="M25" s="12">
        <f t="shared" si="2"/>
        <v>1996.7000024143597</v>
      </c>
      <c r="N25" s="21">
        <v>1999.32</v>
      </c>
      <c r="O25" s="29">
        <v>2091.28872</v>
      </c>
      <c r="P25" s="20">
        <f t="shared" si="3"/>
        <v>2202.1270221599998</v>
      </c>
      <c r="Q25" s="32">
        <f t="shared" si="4"/>
        <v>2346.5865548136958</v>
      </c>
      <c r="R25" s="69">
        <f t="shared" si="5"/>
        <v>2604.7110758432023</v>
      </c>
      <c r="S25" s="72">
        <f>SUM(R25*6)/100+R25</f>
        <v>2760.9937403937943</v>
      </c>
    </row>
    <row r="26" spans="1:19" ht="15.75">
      <c r="A26" s="74"/>
      <c r="B26" s="77"/>
      <c r="C26" s="66">
        <v>34</v>
      </c>
      <c r="D26" s="60"/>
      <c r="E26" s="6"/>
      <c r="F26" s="15">
        <v>1423.26</v>
      </c>
      <c r="G26" s="15">
        <f>F26+(F26*0.0663)</f>
        <v>1517.6221379999999</v>
      </c>
      <c r="H26" s="16">
        <v>1715.3</v>
      </c>
      <c r="I26" s="16">
        <f t="shared" si="0"/>
        <v>1801.0650000000001</v>
      </c>
      <c r="J26" s="16">
        <f t="shared" si="1"/>
        <v>1914.7122015</v>
      </c>
      <c r="K26" s="12"/>
      <c r="L26" s="12">
        <f t="shared" si="6"/>
        <v>2018.8725452616</v>
      </c>
      <c r="M26" s="12">
        <f t="shared" si="2"/>
        <v>2056.6254618579919</v>
      </c>
      <c r="N26" s="21">
        <v>2059.3200000000002</v>
      </c>
      <c r="O26" s="29">
        <v>2154.0487200000002</v>
      </c>
      <c r="P26" s="20">
        <f t="shared" si="3"/>
        <v>2268.2133021600002</v>
      </c>
      <c r="Q26" s="32">
        <f t="shared" si="4"/>
        <v>2417.0080947816964</v>
      </c>
      <c r="R26" s="69">
        <f t="shared" si="5"/>
        <v>2682.8789852076829</v>
      </c>
      <c r="S26" s="72">
        <v>2843.84</v>
      </c>
    </row>
    <row r="27" spans="1:19" ht="15.75">
      <c r="A27" s="74"/>
      <c r="B27" s="77"/>
      <c r="C27" s="66">
        <v>35</v>
      </c>
      <c r="D27" s="60"/>
      <c r="E27" s="6"/>
      <c r="F27" s="15"/>
      <c r="G27" s="15"/>
      <c r="H27" s="16"/>
      <c r="I27" s="16"/>
      <c r="J27" s="16"/>
      <c r="K27" s="12"/>
      <c r="L27" s="12">
        <v>2079.44</v>
      </c>
      <c r="M27" s="12">
        <f t="shared" si="2"/>
        <v>2118.3255279999998</v>
      </c>
      <c r="N27" s="36">
        <v>2121.08</v>
      </c>
      <c r="O27" s="29">
        <v>2218.64968</v>
      </c>
      <c r="P27" s="20">
        <f t="shared" si="3"/>
        <v>2336.2381130399999</v>
      </c>
      <c r="Q27" s="32">
        <f t="shared" si="4"/>
        <v>2489.4953332554237</v>
      </c>
      <c r="R27" s="69">
        <f t="shared" si="5"/>
        <v>2763.3398199135204</v>
      </c>
      <c r="S27" s="72">
        <f>SUM(R27*6)/100+R27</f>
        <v>2929.1402091083314</v>
      </c>
    </row>
    <row r="28" spans="1:19" ht="15.75">
      <c r="A28" s="74"/>
      <c r="B28" s="77"/>
      <c r="C28" s="66">
        <v>36</v>
      </c>
      <c r="D28" s="60">
        <v>1323.94</v>
      </c>
      <c r="E28" s="6">
        <f>D28+(D28*0.0653)</f>
        <v>1410.393282</v>
      </c>
      <c r="F28" s="15">
        <f>E28+(E28*0.066)</f>
        <v>1503.479238612</v>
      </c>
      <c r="G28" s="15">
        <f t="shared" ref="G28:G34" si="7">F28+(F28*0.0663)</f>
        <v>1603.1599121319757</v>
      </c>
      <c r="H28" s="16">
        <v>1811.95</v>
      </c>
      <c r="I28" s="16">
        <f t="shared" si="0"/>
        <v>1902.5475000000001</v>
      </c>
      <c r="J28" s="16">
        <f t="shared" si="1"/>
        <v>2022.5982472500002</v>
      </c>
      <c r="K28" s="12"/>
      <c r="L28" s="12">
        <f t="shared" si="6"/>
        <v>2132.6275919004001</v>
      </c>
      <c r="M28" s="12">
        <f t="shared" si="2"/>
        <v>2172.5077278689378</v>
      </c>
      <c r="N28" s="37">
        <v>2175.36</v>
      </c>
      <c r="O28" s="29">
        <v>2275.4265600000003</v>
      </c>
      <c r="P28" s="20">
        <f t="shared" si="3"/>
        <v>2396.0241676800006</v>
      </c>
      <c r="Q28" s="32">
        <f t="shared" si="4"/>
        <v>2553.2033530798085</v>
      </c>
      <c r="R28" s="69">
        <f t="shared" si="5"/>
        <v>2834.0557219185876</v>
      </c>
      <c r="S28" s="72">
        <f>SUM(R28*6)/100+R28</f>
        <v>3004.0990652337027</v>
      </c>
    </row>
    <row r="29" spans="1:19" ht="15.75">
      <c r="A29" s="74"/>
      <c r="B29" s="77"/>
      <c r="C29" s="66">
        <v>37</v>
      </c>
      <c r="D29" s="60">
        <v>1369.53</v>
      </c>
      <c r="E29" s="6">
        <f>D29+(D29*0.0653)</f>
        <v>1458.9603090000001</v>
      </c>
      <c r="F29" s="15">
        <f>E29+(E29*0.066)</f>
        <v>1555.2516893940001</v>
      </c>
      <c r="G29" s="15">
        <f t="shared" si="7"/>
        <v>1658.3648764008224</v>
      </c>
      <c r="H29" s="16">
        <v>1874.32</v>
      </c>
      <c r="I29" s="16">
        <f t="shared" si="0"/>
        <v>1968.0360000000001</v>
      </c>
      <c r="J29" s="16">
        <f t="shared" si="1"/>
        <v>2092.2190716</v>
      </c>
      <c r="K29" s="12"/>
      <c r="L29" s="12">
        <f t="shared" si="6"/>
        <v>2206.0357890950399</v>
      </c>
      <c r="M29" s="12">
        <f t="shared" si="2"/>
        <v>2247.2886583511172</v>
      </c>
      <c r="N29" s="21">
        <v>2250.25</v>
      </c>
      <c r="O29" s="29">
        <v>2353.77</v>
      </c>
      <c r="P29" s="20">
        <f t="shared" si="3"/>
        <v>2478.5198099999998</v>
      </c>
      <c r="Q29" s="32">
        <f t="shared" si="4"/>
        <v>2641.1107095359998</v>
      </c>
      <c r="R29" s="69">
        <f t="shared" si="5"/>
        <v>2931.6328875849599</v>
      </c>
      <c r="S29" s="72">
        <f>SUM(R29*6)/100+R29</f>
        <v>3107.5308608400574</v>
      </c>
    </row>
    <row r="30" spans="1:19" ht="15.75">
      <c r="A30" s="74"/>
      <c r="B30" s="77"/>
      <c r="C30" s="66">
        <v>38</v>
      </c>
      <c r="D30" s="60"/>
      <c r="E30" s="6"/>
      <c r="F30" s="15">
        <v>1601.91</v>
      </c>
      <c r="G30" s="15">
        <f t="shared" si="7"/>
        <v>1708.1166330000001</v>
      </c>
      <c r="H30" s="16">
        <v>1930.55</v>
      </c>
      <c r="I30" s="16">
        <f t="shared" si="0"/>
        <v>2027.0774999999999</v>
      </c>
      <c r="J30" s="16">
        <f t="shared" si="1"/>
        <v>2154.98609025</v>
      </c>
      <c r="K30" s="12"/>
      <c r="L30" s="12">
        <f t="shared" si="6"/>
        <v>2272.2173335595999</v>
      </c>
      <c r="M30" s="12">
        <f t="shared" si="2"/>
        <v>2314.7077976971646</v>
      </c>
      <c r="N30" s="21">
        <v>2317.77</v>
      </c>
      <c r="O30" s="29">
        <v>2424.38742</v>
      </c>
      <c r="P30" s="20">
        <f t="shared" si="3"/>
        <v>2552.8799532600001</v>
      </c>
      <c r="Q30" s="32">
        <f t="shared" si="4"/>
        <v>2720.3488781938559</v>
      </c>
      <c r="R30" s="69">
        <f t="shared" si="5"/>
        <v>3019.5872547951799</v>
      </c>
      <c r="S30" s="72">
        <v>3200.77</v>
      </c>
    </row>
    <row r="31" spans="1:19" ht="15.75">
      <c r="A31" s="74"/>
      <c r="B31" s="77"/>
      <c r="C31" s="66">
        <v>39</v>
      </c>
      <c r="D31" s="60"/>
      <c r="E31" s="6"/>
      <c r="F31" s="15">
        <v>1650</v>
      </c>
      <c r="G31" s="15">
        <f t="shared" si="7"/>
        <v>1759.395</v>
      </c>
      <c r="H31" s="16">
        <v>1988.51</v>
      </c>
      <c r="I31" s="16">
        <f t="shared" si="0"/>
        <v>2087.9355</v>
      </c>
      <c r="J31" s="16">
        <f t="shared" si="1"/>
        <v>2219.6842300500002</v>
      </c>
      <c r="K31" s="12"/>
      <c r="L31" s="12">
        <f t="shared" si="6"/>
        <v>2340.4350521647202</v>
      </c>
      <c r="M31" s="12">
        <f t="shared" si="2"/>
        <v>2384.2011876402003</v>
      </c>
      <c r="N31" s="36">
        <v>2387.3000000000002</v>
      </c>
      <c r="O31" s="29">
        <v>2497.1158</v>
      </c>
      <c r="P31" s="20">
        <f t="shared" si="3"/>
        <v>2629.4629374000001</v>
      </c>
      <c r="Q31" s="32">
        <f t="shared" si="4"/>
        <v>2801.9557060934403</v>
      </c>
      <c r="R31" s="69">
        <f t="shared" si="5"/>
        <v>3110.1708337637187</v>
      </c>
      <c r="S31" s="72">
        <f>SUM(R31*6)/100+R31</f>
        <v>3296.7810837895418</v>
      </c>
    </row>
    <row r="32" spans="1:19" ht="15.75">
      <c r="A32" s="74"/>
      <c r="B32" s="77"/>
      <c r="C32" s="66">
        <v>40</v>
      </c>
      <c r="D32" s="60"/>
      <c r="E32" s="6"/>
      <c r="F32" s="15">
        <v>1699.47</v>
      </c>
      <c r="G32" s="15">
        <f t="shared" si="7"/>
        <v>1812.144861</v>
      </c>
      <c r="H32" s="16">
        <v>2048.13</v>
      </c>
      <c r="I32" s="16">
        <f t="shared" si="0"/>
        <v>2150.5365000000002</v>
      </c>
      <c r="J32" s="16">
        <f t="shared" si="1"/>
        <v>2286.2353531500003</v>
      </c>
      <c r="K32" s="12"/>
      <c r="L32" s="12">
        <f t="shared" si="6"/>
        <v>2410.6065563613602</v>
      </c>
      <c r="M32" s="12">
        <f t="shared" si="2"/>
        <v>2455.6848989653176</v>
      </c>
      <c r="N32" s="36">
        <v>2458.88</v>
      </c>
      <c r="O32" s="29">
        <v>2571.98848</v>
      </c>
      <c r="P32" s="20">
        <f t="shared" si="3"/>
        <v>2708.3038694400002</v>
      </c>
      <c r="Q32" s="32">
        <f t="shared" si="4"/>
        <v>2885.9686032752643</v>
      </c>
      <c r="R32" s="69">
        <f t="shared" si="5"/>
        <v>3203.4251496355432</v>
      </c>
      <c r="S32" s="72">
        <f>SUM(R32*6)/100+R32</f>
        <v>3395.6306586136757</v>
      </c>
    </row>
    <row r="33" spans="1:25" ht="15.75">
      <c r="A33" s="74"/>
      <c r="B33" s="77"/>
      <c r="C33" s="66">
        <v>41</v>
      </c>
      <c r="D33" s="60">
        <v>1541.41</v>
      </c>
      <c r="E33" s="6">
        <f>D33+(D33*0.0653)</f>
        <v>1642.064073</v>
      </c>
      <c r="F33" s="15">
        <f>E33+(E33*0.066)</f>
        <v>1750.4403018180001</v>
      </c>
      <c r="G33" s="15">
        <f t="shared" si="7"/>
        <v>1866.4944938285335</v>
      </c>
      <c r="H33" s="16">
        <v>2109.5700000000002</v>
      </c>
      <c r="I33" s="16">
        <f t="shared" si="0"/>
        <v>2215.0485000000003</v>
      </c>
      <c r="J33" s="16">
        <f t="shared" si="1"/>
        <v>2354.8180603500005</v>
      </c>
      <c r="K33" s="12"/>
      <c r="L33" s="12">
        <f t="shared" si="6"/>
        <v>2482.9201628330406</v>
      </c>
      <c r="M33" s="12">
        <f t="shared" si="2"/>
        <v>2529.3507698780186</v>
      </c>
      <c r="N33" s="36">
        <v>2532.64</v>
      </c>
      <c r="O33" s="29">
        <v>2649.1414399999999</v>
      </c>
      <c r="P33" s="20">
        <f t="shared" si="3"/>
        <v>2789.5459363199998</v>
      </c>
      <c r="Q33" s="32">
        <f t="shared" si="4"/>
        <v>2972.5401497425919</v>
      </c>
      <c r="R33" s="69">
        <f t="shared" si="5"/>
        <v>3299.5195662142769</v>
      </c>
      <c r="S33" s="72">
        <f>SUM(R33*6)/100+R33</f>
        <v>3497.4907401871337</v>
      </c>
    </row>
    <row r="34" spans="1:25" ht="15.75">
      <c r="A34" s="74"/>
      <c r="B34" s="77"/>
      <c r="C34" s="66">
        <v>42</v>
      </c>
      <c r="D34" s="60">
        <v>1587.66</v>
      </c>
      <c r="E34" s="6">
        <f>D34+(D34*0.0653)</f>
        <v>1691.334198</v>
      </c>
      <c r="F34" s="15">
        <f>E34+(E34*0.066)</f>
        <v>1802.9622550680001</v>
      </c>
      <c r="G34" s="15">
        <f t="shared" si="7"/>
        <v>1922.4986525790084</v>
      </c>
      <c r="H34" s="16">
        <v>2172.85</v>
      </c>
      <c r="I34" s="16">
        <f t="shared" si="0"/>
        <v>2281.4924999999998</v>
      </c>
      <c r="J34" s="16">
        <f t="shared" si="1"/>
        <v>2425.4546767499996</v>
      </c>
      <c r="K34" s="12"/>
      <c r="L34" s="12">
        <f t="shared" si="6"/>
        <v>2557.3994111651996</v>
      </c>
      <c r="M34" s="12">
        <f t="shared" si="2"/>
        <v>2605.2227801539889</v>
      </c>
      <c r="N34" s="21">
        <v>2608.64</v>
      </c>
      <c r="O34" s="29">
        <v>2728.63744</v>
      </c>
      <c r="P34" s="20">
        <f t="shared" si="3"/>
        <v>2873.2552243199998</v>
      </c>
      <c r="Q34" s="32">
        <f t="shared" si="4"/>
        <v>3061.7407670353919</v>
      </c>
      <c r="R34" s="69">
        <f t="shared" si="5"/>
        <v>3398.532251409285</v>
      </c>
      <c r="S34" s="72">
        <v>3602.45</v>
      </c>
    </row>
    <row r="35" spans="1:25" ht="15.75">
      <c r="A35" s="74"/>
      <c r="B35" s="77"/>
      <c r="C35" s="66">
        <v>43</v>
      </c>
      <c r="D35" s="60"/>
      <c r="E35" s="6"/>
      <c r="F35" s="15"/>
      <c r="G35" s="15"/>
      <c r="H35" s="16"/>
      <c r="I35" s="16"/>
      <c r="J35" s="16"/>
      <c r="K35" s="12"/>
      <c r="L35" s="12">
        <v>2634.12</v>
      </c>
      <c r="M35" s="12">
        <f t="shared" si="2"/>
        <v>2683.378044</v>
      </c>
      <c r="N35" s="36">
        <v>2686.87</v>
      </c>
      <c r="O35" s="29">
        <v>2810.4660199999998</v>
      </c>
      <c r="P35" s="20">
        <f t="shared" si="3"/>
        <v>2959.42071906</v>
      </c>
      <c r="Q35" s="32">
        <f t="shared" si="4"/>
        <v>3153.5587182303361</v>
      </c>
      <c r="R35" s="69">
        <f t="shared" si="5"/>
        <v>3500.450177235673</v>
      </c>
      <c r="S35" s="72">
        <f>SUM(R35*6)/100+R35</f>
        <v>3710.4771878698134</v>
      </c>
    </row>
    <row r="36" spans="1:25" ht="15.75">
      <c r="A36" s="74"/>
      <c r="B36" s="77"/>
      <c r="C36" s="66">
        <v>44</v>
      </c>
      <c r="D36" s="60">
        <v>1684.35</v>
      </c>
      <c r="E36" s="6">
        <f>D36+(D36*0.0653)</f>
        <v>1794.3380549999999</v>
      </c>
      <c r="F36" s="15">
        <f>E36+(E36*0.066)</f>
        <v>1912.76436663</v>
      </c>
      <c r="G36" s="15">
        <f>F36+(F36*0.0663)</f>
        <v>2039.5806441375689</v>
      </c>
      <c r="H36" s="16">
        <v>2305.19</v>
      </c>
      <c r="I36" s="16">
        <f t="shared" si="0"/>
        <v>2420.4495000000002</v>
      </c>
      <c r="J36" s="16">
        <f t="shared" si="1"/>
        <v>2573.1798634500001</v>
      </c>
      <c r="K36" s="12"/>
      <c r="L36" s="12">
        <f t="shared" si="6"/>
        <v>2713.1608480216801</v>
      </c>
      <c r="M36" s="12">
        <f t="shared" si="2"/>
        <v>2763.8969558796853</v>
      </c>
      <c r="N36" s="21">
        <v>2767.53</v>
      </c>
      <c r="O36" s="29">
        <v>2894.8363800000002</v>
      </c>
      <c r="P36" s="20">
        <f t="shared" si="3"/>
        <v>3048.2627081400001</v>
      </c>
      <c r="Q36" s="32">
        <f t="shared" si="4"/>
        <v>3248.2287417939842</v>
      </c>
      <c r="R36" s="69">
        <v>3605.54</v>
      </c>
      <c r="S36" s="72">
        <v>3821.88</v>
      </c>
    </row>
    <row r="37" spans="1:25" ht="15.75">
      <c r="A37" s="74"/>
      <c r="B37" s="77"/>
      <c r="C37" s="66">
        <v>45</v>
      </c>
      <c r="D37" s="60"/>
      <c r="E37" s="6"/>
      <c r="F37" s="15">
        <v>1970.14</v>
      </c>
      <c r="G37" s="15"/>
      <c r="H37" s="16">
        <v>2216.3000000000002</v>
      </c>
      <c r="I37" s="16">
        <f t="shared" si="0"/>
        <v>2327.1150000000002</v>
      </c>
      <c r="J37" s="16">
        <f t="shared" si="1"/>
        <v>2473.9559565000004</v>
      </c>
      <c r="K37" s="12"/>
      <c r="L37" s="12">
        <v>2794.55</v>
      </c>
      <c r="M37" s="12">
        <f t="shared" si="2"/>
        <v>2846.8080850000001</v>
      </c>
      <c r="N37" s="36">
        <v>2850.51</v>
      </c>
      <c r="O37" s="29">
        <v>2981.64</v>
      </c>
      <c r="P37" s="20">
        <f t="shared" si="3"/>
        <v>3139.6669199999997</v>
      </c>
      <c r="Q37" s="32">
        <f t="shared" si="4"/>
        <v>3345.6290699519996</v>
      </c>
      <c r="R37" s="69">
        <f t="shared" si="5"/>
        <v>3713.6482676467194</v>
      </c>
      <c r="S37" s="72">
        <f>SUM(R37*6)/100+R37</f>
        <v>3936.4671637055226</v>
      </c>
    </row>
    <row r="38" spans="1:25" ht="15.75">
      <c r="A38" s="74"/>
      <c r="B38" s="77"/>
      <c r="C38" s="66">
        <v>46</v>
      </c>
      <c r="D38" s="60">
        <v>1786.93</v>
      </c>
      <c r="E38" s="6">
        <f>D38+(D38*0.0653)</f>
        <v>1903.6165290000001</v>
      </c>
      <c r="F38" s="15">
        <f>E38+(E38*0.066)</f>
        <v>2029.2552199140002</v>
      </c>
      <c r="G38" s="15">
        <f>F38+(F38*0.0663)</f>
        <v>2163.7948409942983</v>
      </c>
      <c r="H38" s="16">
        <v>2274.8966666666702</v>
      </c>
      <c r="I38" s="16">
        <f t="shared" si="0"/>
        <v>2388.6415000000038</v>
      </c>
      <c r="J38" s="16">
        <f t="shared" si="1"/>
        <v>2539.3647786500042</v>
      </c>
      <c r="K38" s="12"/>
      <c r="L38" s="12">
        <v>2878.38</v>
      </c>
      <c r="M38" s="12">
        <f t="shared" si="2"/>
        <v>2932.2057060000002</v>
      </c>
      <c r="N38" s="21">
        <v>2936.05</v>
      </c>
      <c r="O38" s="29">
        <v>3071.1083000000003</v>
      </c>
      <c r="P38" s="20">
        <f t="shared" si="3"/>
        <v>3233.8770399000005</v>
      </c>
      <c r="Q38" s="32">
        <f t="shared" si="4"/>
        <v>3446.0193737174404</v>
      </c>
      <c r="R38" s="69">
        <f t="shared" si="5"/>
        <v>3825.0815048263589</v>
      </c>
      <c r="S38" s="72">
        <v>4054.58</v>
      </c>
      <c r="U38" s="7"/>
      <c r="V38" s="7"/>
      <c r="W38" s="7"/>
      <c r="X38" s="7"/>
      <c r="Y38" s="7"/>
    </row>
    <row r="39" spans="1:25" ht="15.75">
      <c r="A39" s="74"/>
      <c r="B39" s="77"/>
      <c r="C39" s="66">
        <v>47</v>
      </c>
      <c r="D39" s="60"/>
      <c r="E39" s="6"/>
      <c r="F39" s="15"/>
      <c r="G39" s="15"/>
      <c r="H39" s="16"/>
      <c r="I39" s="16"/>
      <c r="J39" s="16"/>
      <c r="K39" s="12"/>
      <c r="L39" s="12">
        <v>2964.7</v>
      </c>
      <c r="M39" s="12">
        <f t="shared" si="2"/>
        <v>3020.1398899999999</v>
      </c>
      <c r="N39" s="36">
        <v>3024.07</v>
      </c>
      <c r="O39" s="29">
        <v>3163.17722</v>
      </c>
      <c r="P39" s="20">
        <f t="shared" si="3"/>
        <v>3330.8256126599999</v>
      </c>
      <c r="Q39" s="32">
        <f t="shared" si="4"/>
        <v>3549.3277728504959</v>
      </c>
      <c r="R39" s="69">
        <f t="shared" si="5"/>
        <v>3939.7538278640504</v>
      </c>
      <c r="S39" s="72">
        <f>SUM(R39*6)/100+R39</f>
        <v>4176.1390575358937</v>
      </c>
      <c r="U39" s="7"/>
      <c r="V39" s="7"/>
      <c r="W39" s="7"/>
      <c r="X39" s="7"/>
      <c r="Y39" s="7"/>
    </row>
    <row r="40" spans="1:25" ht="15.75">
      <c r="A40" s="74"/>
      <c r="B40" s="77"/>
      <c r="C40" s="66">
        <v>48</v>
      </c>
      <c r="D40" s="60"/>
      <c r="E40" s="6"/>
      <c r="F40" s="15"/>
      <c r="G40" s="15"/>
      <c r="H40" s="16"/>
      <c r="I40" s="16"/>
      <c r="J40" s="16"/>
      <c r="K40" s="12"/>
      <c r="L40" s="12">
        <v>3053.64</v>
      </c>
      <c r="M40" s="12">
        <f t="shared" si="2"/>
        <v>3110.7430679999998</v>
      </c>
      <c r="N40" s="36">
        <v>3114.79</v>
      </c>
      <c r="O40" s="29">
        <v>3258.0703399999998</v>
      </c>
      <c r="P40" s="20">
        <f t="shared" si="3"/>
        <v>3430.7480680199997</v>
      </c>
      <c r="Q40" s="32">
        <f t="shared" si="4"/>
        <v>3655.8051412821114</v>
      </c>
      <c r="R40" s="69">
        <f t="shared" si="5"/>
        <v>4057.9437068231437</v>
      </c>
      <c r="S40" s="72">
        <f>SUM(R40*6)/100+R40</f>
        <v>4301.4203292325319</v>
      </c>
      <c r="U40" s="7"/>
      <c r="V40" s="7"/>
      <c r="W40" s="7"/>
      <c r="X40" s="7"/>
      <c r="Y40" s="7"/>
    </row>
    <row r="41" spans="1:25" ht="15.75">
      <c r="A41" s="74"/>
      <c r="B41" s="77"/>
      <c r="C41" s="66">
        <v>49</v>
      </c>
      <c r="D41" s="60"/>
      <c r="E41" s="6"/>
      <c r="F41" s="15"/>
      <c r="G41" s="15"/>
      <c r="H41" s="16"/>
      <c r="I41" s="16"/>
      <c r="J41" s="16"/>
      <c r="K41" s="12"/>
      <c r="L41" s="12">
        <v>3145.25</v>
      </c>
      <c r="M41" s="12">
        <f t="shared" si="2"/>
        <v>3204.0661749999999</v>
      </c>
      <c r="N41" s="36">
        <v>3208.23</v>
      </c>
      <c r="O41" s="29">
        <v>3355.8085799999999</v>
      </c>
      <c r="P41" s="20">
        <f t="shared" si="3"/>
        <v>3533.6664347400001</v>
      </c>
      <c r="Q41" s="32">
        <f t="shared" si="4"/>
        <v>3765.4749528589441</v>
      </c>
      <c r="R41" s="69">
        <f t="shared" si="5"/>
        <v>4179.6771976734281</v>
      </c>
      <c r="S41" s="72">
        <f>SUM(R41*6)/100+R41</f>
        <v>4430.4578295338333</v>
      </c>
      <c r="U41" s="7"/>
      <c r="V41" s="7"/>
      <c r="W41" s="7"/>
      <c r="X41" s="7"/>
      <c r="Y41" s="7"/>
    </row>
    <row r="42" spans="1:25" ht="15.75">
      <c r="A42" s="74"/>
      <c r="B42" s="77"/>
      <c r="C42" s="66">
        <v>50</v>
      </c>
      <c r="D42" s="60">
        <v>2011.19</v>
      </c>
      <c r="E42" s="6">
        <f>D42+(D42*0.0653)</f>
        <v>2142.5207070000001</v>
      </c>
      <c r="F42" s="15">
        <f>E42+(E42*0.066)</f>
        <v>2283.9270736620001</v>
      </c>
      <c r="G42" s="15">
        <f>F42+(F42*0.0663)</f>
        <v>2435.3514386457909</v>
      </c>
      <c r="H42" s="16">
        <v>2752.5</v>
      </c>
      <c r="I42" s="16">
        <f t="shared" si="0"/>
        <v>2890.125</v>
      </c>
      <c r="J42" s="16">
        <f t="shared" si="1"/>
        <v>3072.4918874999998</v>
      </c>
      <c r="K42" s="12"/>
      <c r="L42" s="12">
        <f t="shared" si="6"/>
        <v>3239.6354461799997</v>
      </c>
      <c r="M42" s="12">
        <f t="shared" si="2"/>
        <v>3300.2166290235655</v>
      </c>
      <c r="N42" s="21">
        <v>3304.53</v>
      </c>
      <c r="O42" s="29">
        <v>3456.5383800000004</v>
      </c>
      <c r="P42" s="20">
        <f t="shared" si="3"/>
        <v>3639.7349141400005</v>
      </c>
      <c r="Q42" s="32">
        <f t="shared" si="4"/>
        <v>3878.5015245075847</v>
      </c>
      <c r="R42" s="69">
        <v>4305.1499999999996</v>
      </c>
      <c r="S42" s="72">
        <f>SUM(R42*6)/100+R42</f>
        <v>4563.4589999999998</v>
      </c>
    </row>
    <row r="43" spans="1:25" ht="15.75">
      <c r="A43" s="74"/>
      <c r="B43" s="77"/>
      <c r="C43" s="66" t="s">
        <v>10</v>
      </c>
      <c r="D43" s="60"/>
      <c r="E43" s="6"/>
      <c r="F43" s="15"/>
      <c r="G43" s="15"/>
      <c r="H43" s="16"/>
      <c r="I43" s="16"/>
      <c r="J43" s="16"/>
      <c r="K43" s="12"/>
      <c r="L43" s="12"/>
      <c r="M43" s="12"/>
      <c r="N43" s="21"/>
      <c r="O43" s="29"/>
      <c r="P43" s="20"/>
      <c r="Q43" s="32"/>
      <c r="R43" s="69">
        <v>2152.58</v>
      </c>
      <c r="S43" s="72">
        <f>SUM(R43*6)/100+R43</f>
        <v>2281.7347999999997</v>
      </c>
    </row>
    <row r="44" spans="1:25" ht="15.75">
      <c r="A44" s="74"/>
      <c r="B44" s="77"/>
      <c r="C44" s="66">
        <v>51</v>
      </c>
      <c r="D44" s="60"/>
      <c r="E44" s="6"/>
      <c r="F44" s="15">
        <v>2352.4499999999998</v>
      </c>
      <c r="G44" s="15"/>
      <c r="H44" s="16">
        <v>3230.1033333333298</v>
      </c>
      <c r="I44" s="16">
        <f t="shared" si="0"/>
        <v>3391.6084999999962</v>
      </c>
      <c r="J44" s="16">
        <f t="shared" si="1"/>
        <v>3605.618996349996</v>
      </c>
      <c r="K44" s="12"/>
      <c r="L44" s="12">
        <v>3336.82</v>
      </c>
      <c r="M44" s="12">
        <f t="shared" si="2"/>
        <v>3399.2185340000001</v>
      </c>
      <c r="N44" s="21">
        <v>3403.66</v>
      </c>
      <c r="O44" s="29">
        <v>3560.2283600000001</v>
      </c>
      <c r="P44" s="20">
        <f t="shared" si="3"/>
        <v>3748.92046308</v>
      </c>
      <c r="Q44" s="32">
        <f t="shared" si="4"/>
        <v>3994.8496454580481</v>
      </c>
      <c r="R44" s="69">
        <f t="shared" si="5"/>
        <v>4434.2831064584334</v>
      </c>
      <c r="S44" s="72">
        <f>SUM(R44*6)/100+R44</f>
        <v>4700.3400928459396</v>
      </c>
    </row>
    <row r="45" spans="1:25" ht="15.75">
      <c r="A45" s="74"/>
      <c r="B45" s="77"/>
      <c r="C45" s="66">
        <v>52</v>
      </c>
      <c r="D45" s="60"/>
      <c r="E45" s="6"/>
      <c r="F45" s="15">
        <v>2495.71</v>
      </c>
      <c r="G45" s="15"/>
      <c r="H45" s="17">
        <v>2920.13</v>
      </c>
      <c r="I45" s="16">
        <f t="shared" si="0"/>
        <v>3066.1365000000001</v>
      </c>
      <c r="J45" s="16">
        <f t="shared" si="1"/>
        <v>3259.6097131500001</v>
      </c>
      <c r="K45" s="12"/>
      <c r="L45" s="12">
        <f t="shared" si="6"/>
        <v>3436.9324815453601</v>
      </c>
      <c r="M45" s="12">
        <f t="shared" si="2"/>
        <v>3501.2031189502582</v>
      </c>
      <c r="N45" s="21">
        <v>3505.79</v>
      </c>
      <c r="O45" s="29">
        <v>3667.0563400000001</v>
      </c>
      <c r="P45" s="20">
        <f t="shared" si="3"/>
        <v>3861.41032602</v>
      </c>
      <c r="Q45" s="32">
        <f t="shared" si="4"/>
        <v>4114.7188434069121</v>
      </c>
      <c r="R45" s="69">
        <f t="shared" si="5"/>
        <v>4567.3379161816729</v>
      </c>
      <c r="S45" s="72">
        <f>SUM(R45*6)/100+R45</f>
        <v>4841.378191152573</v>
      </c>
    </row>
    <row r="46" spans="1:25" ht="15.75">
      <c r="A46" s="74"/>
      <c r="B46" s="77"/>
      <c r="C46" s="66">
        <v>53</v>
      </c>
      <c r="D46" s="60">
        <v>2071.5300000000002</v>
      </c>
      <c r="E46" s="6">
        <f>D46+(D46*0.0653)</f>
        <v>2206.800909</v>
      </c>
      <c r="F46" s="15">
        <v>2647.69</v>
      </c>
      <c r="G46" s="15">
        <f>F46+(F46*0.0663)</f>
        <v>2823.231847</v>
      </c>
      <c r="H46" s="16">
        <v>2835.08</v>
      </c>
      <c r="I46" s="16">
        <f t="shared" si="0"/>
        <v>2976.8339999999998</v>
      </c>
      <c r="J46" s="16">
        <f t="shared" si="1"/>
        <v>3164.6722253999997</v>
      </c>
      <c r="K46" s="12"/>
      <c r="L46" s="12">
        <v>3540.04</v>
      </c>
      <c r="M46" s="12">
        <f t="shared" si="2"/>
        <v>3606.2387479999998</v>
      </c>
      <c r="N46" s="36">
        <v>3610.93</v>
      </c>
      <c r="O46" s="29">
        <v>3777.03278</v>
      </c>
      <c r="P46" s="20">
        <f t="shared" si="3"/>
        <v>3977.2155173400001</v>
      </c>
      <c r="Q46" s="32">
        <f t="shared" si="4"/>
        <v>4238.1208552775042</v>
      </c>
      <c r="R46" s="69">
        <f t="shared" si="5"/>
        <v>4704.3141493580297</v>
      </c>
      <c r="S46" s="72">
        <f>SUM(R46*6)/100+R46</f>
        <v>4986.5729983195115</v>
      </c>
    </row>
    <row r="47" spans="1:25" ht="15.75">
      <c r="A47" s="74"/>
      <c r="B47" s="77"/>
      <c r="C47" s="66">
        <v>54</v>
      </c>
      <c r="D47" s="60"/>
      <c r="E47" s="6"/>
      <c r="F47" s="15">
        <v>2727.12</v>
      </c>
      <c r="G47" s="15"/>
      <c r="H47" s="17">
        <v>2750.03</v>
      </c>
      <c r="I47" s="16">
        <f>H47+5%*H47</f>
        <v>2887.5315000000001</v>
      </c>
      <c r="J47" s="16">
        <f>I47*6.31%+I47</f>
        <v>3069.7347376500002</v>
      </c>
      <c r="K47" s="12"/>
      <c r="L47" s="12">
        <v>3646.24</v>
      </c>
      <c r="M47" s="12">
        <f t="shared" si="2"/>
        <v>3714.4246879999996</v>
      </c>
      <c r="N47" s="36">
        <v>3719.25</v>
      </c>
      <c r="O47" s="29">
        <v>3890.3355000000001</v>
      </c>
      <c r="P47" s="20">
        <f t="shared" si="3"/>
        <v>4096.5232814999999</v>
      </c>
      <c r="Q47" s="32">
        <f t="shared" si="4"/>
        <v>4365.2552087663998</v>
      </c>
      <c r="R47" s="69">
        <f t="shared" si="5"/>
        <v>4845.433281730704</v>
      </c>
      <c r="S47" s="72">
        <f>SUM(R47*6)/100+R47</f>
        <v>5136.1592786345464</v>
      </c>
    </row>
    <row r="48" spans="1:25" ht="15.75">
      <c r="A48" s="74"/>
      <c r="B48" s="77"/>
      <c r="C48" s="66">
        <v>55</v>
      </c>
      <c r="D48" s="60">
        <v>2331.52</v>
      </c>
      <c r="E48" s="6">
        <f>D48+(D48*0.0653)</f>
        <v>2483.7682559999998</v>
      </c>
      <c r="F48" s="15">
        <v>2808.93</v>
      </c>
      <c r="G48" s="15">
        <f>F48+(F48*0.0663)</f>
        <v>2995.1620589999998</v>
      </c>
      <c r="H48" s="16">
        <v>3190.9</v>
      </c>
      <c r="I48" s="16">
        <f t="shared" si="0"/>
        <v>3350.4450000000002</v>
      </c>
      <c r="J48" s="16">
        <f t="shared" si="1"/>
        <v>3561.8580795000003</v>
      </c>
      <c r="K48" s="12"/>
      <c r="L48" s="12">
        <f t="shared" si="6"/>
        <v>3755.6231590248003</v>
      </c>
      <c r="M48" s="12">
        <f t="shared" si="2"/>
        <v>3825.8533120985639</v>
      </c>
      <c r="N48" s="21">
        <v>3830.84</v>
      </c>
      <c r="O48" s="29">
        <v>4007.0586400000002</v>
      </c>
      <c r="P48" s="20">
        <f t="shared" si="3"/>
        <v>4219.4327479200001</v>
      </c>
      <c r="Q48" s="32">
        <f t="shared" si="4"/>
        <v>4496.2275361835518</v>
      </c>
      <c r="R48" s="69">
        <v>4990.8</v>
      </c>
      <c r="S48" s="72">
        <f>SUM(R48*6)/100+R48</f>
        <v>5290.2480000000005</v>
      </c>
    </row>
    <row r="49" spans="1:19" ht="15.75">
      <c r="A49" s="74"/>
      <c r="B49" s="77"/>
      <c r="C49" s="66">
        <v>56</v>
      </c>
      <c r="D49" s="60"/>
      <c r="E49" s="6"/>
      <c r="F49" s="15">
        <v>2893.2</v>
      </c>
      <c r="G49" s="15"/>
      <c r="H49" s="16">
        <v>3286.61</v>
      </c>
      <c r="I49" s="16">
        <f t="shared" si="0"/>
        <v>3450.9405000000002</v>
      </c>
      <c r="J49" s="16">
        <f t="shared" si="1"/>
        <v>3668.6948455500001</v>
      </c>
      <c r="K49" s="12"/>
      <c r="L49" s="12">
        <f t="shared" si="6"/>
        <v>3868.27184514792</v>
      </c>
      <c r="M49" s="12">
        <f t="shared" si="2"/>
        <v>3940.6085286521861</v>
      </c>
      <c r="N49" s="21">
        <v>3945.75</v>
      </c>
      <c r="O49" s="29">
        <v>4127.2545</v>
      </c>
      <c r="P49" s="20">
        <f t="shared" si="3"/>
        <v>4345.9989884999995</v>
      </c>
      <c r="Q49" s="32">
        <f t="shared" si="4"/>
        <v>4631.096522145599</v>
      </c>
      <c r="R49" s="69">
        <f t="shared" si="5"/>
        <v>5140.5171395816151</v>
      </c>
      <c r="S49" s="72">
        <f>SUM(R49*6)/100+R49</f>
        <v>5448.9481679565124</v>
      </c>
    </row>
    <row r="50" spans="1:19" ht="15.75">
      <c r="A50" s="74"/>
      <c r="B50" s="77"/>
      <c r="C50" s="66">
        <v>57</v>
      </c>
      <c r="D50" s="60"/>
      <c r="E50" s="6"/>
      <c r="F50" s="15"/>
      <c r="G50" s="15"/>
      <c r="H50" s="16"/>
      <c r="I50" s="16"/>
      <c r="J50" s="16"/>
      <c r="K50" s="12"/>
      <c r="L50" s="12"/>
      <c r="M50" s="12"/>
      <c r="N50" s="21"/>
      <c r="O50" s="29"/>
      <c r="P50" s="20"/>
      <c r="Q50" s="32"/>
      <c r="R50" s="69"/>
      <c r="S50" s="72">
        <v>5607.51</v>
      </c>
    </row>
    <row r="51" spans="1:19" ht="15.75">
      <c r="A51" s="74"/>
      <c r="B51" s="77"/>
      <c r="C51" s="66">
        <v>58</v>
      </c>
      <c r="D51" s="60"/>
      <c r="E51" s="6"/>
      <c r="F51" s="15"/>
      <c r="G51" s="15"/>
      <c r="H51" s="16"/>
      <c r="I51" s="16"/>
      <c r="J51" s="16"/>
      <c r="K51" s="12"/>
      <c r="L51" s="12"/>
      <c r="M51" s="12"/>
      <c r="N51" s="21"/>
      <c r="O51" s="29"/>
      <c r="P51" s="20"/>
      <c r="Q51" s="32"/>
      <c r="R51" s="69"/>
      <c r="S51" s="72">
        <v>5770.69</v>
      </c>
    </row>
    <row r="52" spans="1:19" ht="15.75">
      <c r="A52" s="74"/>
      <c r="B52" s="77"/>
      <c r="C52" s="66">
        <v>59</v>
      </c>
      <c r="D52" s="61"/>
      <c r="E52" s="8"/>
      <c r="F52" s="19"/>
      <c r="G52" s="19"/>
      <c r="H52" s="19"/>
      <c r="I52" s="19"/>
      <c r="J52" s="19"/>
      <c r="K52" s="38"/>
      <c r="L52" s="38"/>
      <c r="M52" s="39"/>
      <c r="N52" s="21">
        <v>4311.6499999999996</v>
      </c>
      <c r="O52" s="29">
        <v>4509.9799999999996</v>
      </c>
      <c r="P52" s="20">
        <f t="shared" si="3"/>
        <v>4749.0089399999997</v>
      </c>
      <c r="Q52" s="32">
        <f t="shared" si="4"/>
        <v>5060.5439264639999</v>
      </c>
      <c r="R52" s="69">
        <f t="shared" si="5"/>
        <v>5617.2037583750398</v>
      </c>
      <c r="S52" s="72">
        <f>SUM(R52*6)/100+R52</f>
        <v>5954.2359838775419</v>
      </c>
    </row>
    <row r="53" spans="1:19" ht="15.75">
      <c r="A53" s="74"/>
      <c r="B53" s="77"/>
      <c r="C53" s="66">
        <v>60</v>
      </c>
      <c r="D53" s="61"/>
      <c r="E53" s="8"/>
      <c r="F53" s="19"/>
      <c r="G53" s="19"/>
      <c r="H53" s="19"/>
      <c r="I53" s="19"/>
      <c r="J53" s="19"/>
      <c r="K53" s="38"/>
      <c r="L53" s="38"/>
      <c r="M53" s="39"/>
      <c r="N53" s="21"/>
      <c r="O53" s="29"/>
      <c r="P53" s="20"/>
      <c r="Q53" s="32"/>
      <c r="R53" s="69"/>
      <c r="S53" s="72">
        <v>6127.51</v>
      </c>
    </row>
    <row r="54" spans="1:19" ht="15.75">
      <c r="A54" s="74"/>
      <c r="B54" s="77"/>
      <c r="C54" s="66">
        <v>61</v>
      </c>
      <c r="D54" s="61"/>
      <c r="E54" s="8"/>
      <c r="F54" s="19"/>
      <c r="G54" s="19"/>
      <c r="H54" s="19"/>
      <c r="I54" s="19"/>
      <c r="J54" s="19"/>
      <c r="K54" s="38"/>
      <c r="L54" s="38"/>
      <c r="M54" s="39"/>
      <c r="N54" s="21"/>
      <c r="O54" s="29"/>
      <c r="P54" s="20"/>
      <c r="Q54" s="32"/>
      <c r="R54" s="69"/>
      <c r="S54" s="72">
        <v>6305.82</v>
      </c>
    </row>
    <row r="55" spans="1:19" ht="15.75">
      <c r="A55" s="74"/>
      <c r="B55" s="77"/>
      <c r="C55" s="66">
        <v>62</v>
      </c>
      <c r="D55" s="60">
        <v>2867.48</v>
      </c>
      <c r="E55" s="6">
        <f t="shared" ref="E55:E68" si="8">D55+(D55*0.0653)</f>
        <v>3054.7264439999999</v>
      </c>
      <c r="F55" s="15">
        <f t="shared" ref="F55:F69" si="9">E55+(E55*0.066)</f>
        <v>3256.338389304</v>
      </c>
      <c r="G55" s="15">
        <f t="shared" ref="G55:G69" si="10">F55+(F55*0.0663)</f>
        <v>3472.2336245148554</v>
      </c>
      <c r="H55" s="16">
        <v>3924.39</v>
      </c>
      <c r="I55" s="16">
        <f t="shared" ref="I55:I73" si="11">H55+5%*H55</f>
        <v>4120.6094999999996</v>
      </c>
      <c r="J55" s="16">
        <f t="shared" ref="J55:J73" si="12">I55*6.31%+I55</f>
        <v>4380.6199594499994</v>
      </c>
      <c r="K55" s="12"/>
      <c r="L55" s="12">
        <f t="shared" ref="L55:L71" si="13">J55*5.44%+J55</f>
        <v>4618.9256852440794</v>
      </c>
      <c r="M55" s="12">
        <f t="shared" ref="M55:M72" si="14">L55*1.87%+L55</f>
        <v>4705.2995955581437</v>
      </c>
      <c r="N55" s="21">
        <v>4711.47</v>
      </c>
      <c r="O55" s="29">
        <v>4928.1976199999999</v>
      </c>
      <c r="P55" s="20">
        <f t="shared" si="3"/>
        <v>5189.3920938600004</v>
      </c>
      <c r="Q55" s="32">
        <f t="shared" si="4"/>
        <v>5529.8162152172163</v>
      </c>
      <c r="R55" s="69">
        <v>6138.03</v>
      </c>
      <c r="S55" s="72">
        <f>SUM(R55*6)/100+R55</f>
        <v>6506.3117999999995</v>
      </c>
    </row>
    <row r="56" spans="1:19" ht="15.75">
      <c r="A56" s="74"/>
      <c r="B56" s="77"/>
      <c r="C56" s="66">
        <v>63</v>
      </c>
      <c r="D56" s="60"/>
      <c r="E56" s="6"/>
      <c r="F56" s="15"/>
      <c r="G56" s="15"/>
      <c r="H56" s="16"/>
      <c r="I56" s="16"/>
      <c r="J56" s="16"/>
      <c r="K56" s="12"/>
      <c r="L56" s="12"/>
      <c r="M56" s="12"/>
      <c r="N56" s="21"/>
      <c r="O56" s="29"/>
      <c r="P56" s="20"/>
      <c r="Q56" s="32"/>
      <c r="R56" s="69"/>
      <c r="S56" s="72">
        <v>6695.64</v>
      </c>
    </row>
    <row r="57" spans="1:19" ht="15.75">
      <c r="A57" s="74"/>
      <c r="B57" s="77"/>
      <c r="C57" s="66">
        <v>64</v>
      </c>
      <c r="D57" s="60">
        <v>3042.11</v>
      </c>
      <c r="E57" s="6">
        <f t="shared" si="8"/>
        <v>3240.759783</v>
      </c>
      <c r="F57" s="15">
        <f t="shared" si="9"/>
        <v>3454.6499286779999</v>
      </c>
      <c r="G57" s="15">
        <f t="shared" si="10"/>
        <v>3683.6932189493514</v>
      </c>
      <c r="H57" s="16">
        <v>4163.3999999999996</v>
      </c>
      <c r="I57" s="16">
        <f t="shared" si="11"/>
        <v>4371.57</v>
      </c>
      <c r="J57" s="16">
        <f t="shared" si="12"/>
        <v>4647.4160670000001</v>
      </c>
      <c r="K57" s="12"/>
      <c r="L57" s="12">
        <f t="shared" si="13"/>
        <v>4900.2355010448</v>
      </c>
      <c r="M57" s="12">
        <f t="shared" si="14"/>
        <v>4991.8699049143379</v>
      </c>
      <c r="N57" s="21">
        <v>4998.37</v>
      </c>
      <c r="O57" s="29">
        <v>5228.2950199999996</v>
      </c>
      <c r="P57" s="20">
        <f t="shared" si="3"/>
        <v>5505.3946560599998</v>
      </c>
      <c r="Q57" s="32">
        <f t="shared" si="4"/>
        <v>5866.548545497536</v>
      </c>
      <c r="R57" s="69">
        <f t="shared" si="5"/>
        <v>6511.8688855022647</v>
      </c>
      <c r="S57" s="72">
        <f>SUM(R57*6)/100+R57</f>
        <v>6902.5810186324006</v>
      </c>
    </row>
    <row r="58" spans="1:19" ht="15.75">
      <c r="A58" s="74"/>
      <c r="B58" s="77"/>
      <c r="C58" s="66">
        <v>65</v>
      </c>
      <c r="D58" s="60"/>
      <c r="E58" s="6"/>
      <c r="F58" s="15"/>
      <c r="G58" s="15"/>
      <c r="H58" s="16"/>
      <c r="I58" s="16"/>
      <c r="J58" s="16"/>
      <c r="K58" s="12"/>
      <c r="L58" s="12"/>
      <c r="M58" s="12"/>
      <c r="N58" s="21"/>
      <c r="O58" s="29"/>
      <c r="P58" s="20"/>
      <c r="Q58" s="32"/>
      <c r="R58" s="69"/>
      <c r="S58" s="72">
        <v>7103.45</v>
      </c>
    </row>
    <row r="59" spans="1:19" ht="15.75">
      <c r="A59" s="74"/>
      <c r="B59" s="77"/>
      <c r="C59" s="66">
        <v>66</v>
      </c>
      <c r="D59" s="60"/>
      <c r="E59" s="6"/>
      <c r="F59" s="15"/>
      <c r="G59" s="15"/>
      <c r="H59" s="16"/>
      <c r="I59" s="16"/>
      <c r="J59" s="16"/>
      <c r="K59" s="12"/>
      <c r="L59" s="12"/>
      <c r="M59" s="12"/>
      <c r="N59" s="21"/>
      <c r="O59" s="29"/>
      <c r="P59" s="20"/>
      <c r="Q59" s="32"/>
      <c r="R59" s="69"/>
      <c r="S59" s="72">
        <v>7310.16</v>
      </c>
    </row>
    <row r="60" spans="1:19" ht="15.75">
      <c r="A60" s="74"/>
      <c r="B60" s="77"/>
      <c r="C60" s="66">
        <v>67</v>
      </c>
      <c r="D60" s="60"/>
      <c r="E60" s="6"/>
      <c r="F60" s="15"/>
      <c r="G60" s="15"/>
      <c r="H60" s="16"/>
      <c r="I60" s="16"/>
      <c r="J60" s="16"/>
      <c r="K60" s="12"/>
      <c r="L60" s="12"/>
      <c r="M60" s="12"/>
      <c r="N60" s="21"/>
      <c r="O60" s="29"/>
      <c r="P60" s="20"/>
      <c r="Q60" s="32"/>
      <c r="R60" s="69"/>
      <c r="S60" s="72">
        <v>7522.88</v>
      </c>
    </row>
    <row r="61" spans="1:19" ht="15.75">
      <c r="A61" s="74"/>
      <c r="B61" s="77"/>
      <c r="C61" s="66">
        <v>68</v>
      </c>
      <c r="D61" s="60"/>
      <c r="E61" s="6"/>
      <c r="F61" s="15"/>
      <c r="G61" s="15"/>
      <c r="H61" s="16"/>
      <c r="I61" s="16"/>
      <c r="J61" s="16"/>
      <c r="K61" s="12"/>
      <c r="L61" s="12"/>
      <c r="M61" s="12"/>
      <c r="N61" s="21"/>
      <c r="O61" s="29"/>
      <c r="P61" s="20"/>
      <c r="Q61" s="32"/>
      <c r="R61" s="69"/>
      <c r="S61" s="72">
        <v>7741.8</v>
      </c>
    </row>
    <row r="62" spans="1:19" ht="15.75">
      <c r="A62" s="74"/>
      <c r="B62" s="77"/>
      <c r="C62" s="66">
        <v>69</v>
      </c>
      <c r="D62" s="60"/>
      <c r="E62" s="6"/>
      <c r="F62" s="15"/>
      <c r="G62" s="15"/>
      <c r="H62" s="16"/>
      <c r="I62" s="16"/>
      <c r="J62" s="16"/>
      <c r="K62" s="12"/>
      <c r="L62" s="12"/>
      <c r="M62" s="12"/>
      <c r="N62" s="21"/>
      <c r="O62" s="29"/>
      <c r="P62" s="20"/>
      <c r="Q62" s="32"/>
      <c r="R62" s="69"/>
      <c r="S62" s="72">
        <v>7967.08</v>
      </c>
    </row>
    <row r="63" spans="1:19" ht="15.75">
      <c r="A63" s="74"/>
      <c r="B63" s="77"/>
      <c r="C63" s="66">
        <v>70</v>
      </c>
      <c r="D63" s="60">
        <v>3632.45</v>
      </c>
      <c r="E63" s="6">
        <f t="shared" si="8"/>
        <v>3869.6489849999998</v>
      </c>
      <c r="F63" s="15">
        <f t="shared" si="9"/>
        <v>4125.0458180099995</v>
      </c>
      <c r="G63" s="15">
        <f t="shared" si="10"/>
        <v>4398.5363557440623</v>
      </c>
      <c r="H63" s="16">
        <v>4971.33</v>
      </c>
      <c r="I63" s="16">
        <f t="shared" si="11"/>
        <v>5219.8964999999998</v>
      </c>
      <c r="J63" s="16">
        <f t="shared" si="12"/>
        <v>5549.2719691499997</v>
      </c>
      <c r="K63" s="12"/>
      <c r="L63" s="12">
        <f t="shared" si="13"/>
        <v>5851.1523642717593</v>
      </c>
      <c r="M63" s="12">
        <f t="shared" si="14"/>
        <v>5960.5689134836412</v>
      </c>
      <c r="N63" s="21">
        <v>5968.33</v>
      </c>
      <c r="O63" s="29">
        <v>6242.88</v>
      </c>
      <c r="P63" s="20">
        <f t="shared" si="3"/>
        <v>6573.7526399999997</v>
      </c>
      <c r="Q63" s="32">
        <f t="shared" si="4"/>
        <v>7004.9908131839993</v>
      </c>
      <c r="R63" s="69">
        <f t="shared" si="5"/>
        <v>7775.5398026342391</v>
      </c>
      <c r="S63" s="72">
        <f>SUM(R63*6)/100+R63</f>
        <v>8242.0721907922944</v>
      </c>
    </row>
    <row r="64" spans="1:19" ht="15.75">
      <c r="A64" s="74"/>
      <c r="B64" s="77"/>
      <c r="C64" s="66">
        <v>71</v>
      </c>
      <c r="D64" s="60">
        <v>3741.42</v>
      </c>
      <c r="E64" s="6">
        <f t="shared" si="8"/>
        <v>3985.7347260000001</v>
      </c>
      <c r="F64" s="15">
        <f t="shared" si="9"/>
        <v>4248.7932179159998</v>
      </c>
      <c r="G64" s="15">
        <f t="shared" si="10"/>
        <v>4530.4882082638305</v>
      </c>
      <c r="H64" s="16">
        <v>5120.46</v>
      </c>
      <c r="I64" s="16">
        <f t="shared" si="11"/>
        <v>5376.4830000000002</v>
      </c>
      <c r="J64" s="16">
        <f t="shared" si="12"/>
        <v>5715.7390772999997</v>
      </c>
      <c r="K64" s="12"/>
      <c r="L64" s="12">
        <f t="shared" si="13"/>
        <v>6026.6752831051199</v>
      </c>
      <c r="M64" s="12">
        <f t="shared" si="14"/>
        <v>6139.3741108991853</v>
      </c>
      <c r="N64" s="36">
        <v>6147.36</v>
      </c>
      <c r="O64" s="29">
        <v>6430.1385599999994</v>
      </c>
      <c r="P64" s="20">
        <f t="shared" si="3"/>
        <v>6770.9359036799997</v>
      </c>
      <c r="Q64" s="32">
        <f t="shared" si="4"/>
        <v>7215.1092989614081</v>
      </c>
      <c r="R64" s="69">
        <f t="shared" si="5"/>
        <v>8008.7713218471627</v>
      </c>
      <c r="S64" s="72">
        <f>SUM(R64*6)/100+R64</f>
        <v>8489.2976011579922</v>
      </c>
    </row>
    <row r="65" spans="1:19" ht="15.75">
      <c r="A65" s="74"/>
      <c r="B65" s="77"/>
      <c r="C65" s="66">
        <v>72</v>
      </c>
      <c r="D65" s="62">
        <v>3853.67</v>
      </c>
      <c r="E65" s="6">
        <f t="shared" si="8"/>
        <v>4105.3146509999997</v>
      </c>
      <c r="F65" s="15">
        <f t="shared" si="9"/>
        <v>4376.2654179659994</v>
      </c>
      <c r="G65" s="15">
        <f t="shared" si="10"/>
        <v>4666.4118151771454</v>
      </c>
      <c r="H65" s="16">
        <v>5274.08</v>
      </c>
      <c r="I65" s="16">
        <f t="shared" si="11"/>
        <v>5537.7839999999997</v>
      </c>
      <c r="J65" s="16">
        <f t="shared" si="12"/>
        <v>5887.2181703999995</v>
      </c>
      <c r="K65" s="12"/>
      <c r="L65" s="12">
        <f t="shared" si="13"/>
        <v>6207.4828388697597</v>
      </c>
      <c r="M65" s="12">
        <f t="shared" si="14"/>
        <v>6323.5627679566242</v>
      </c>
      <c r="N65" s="36">
        <v>6331.78</v>
      </c>
      <c r="O65" s="29">
        <v>6623.0418799999998</v>
      </c>
      <c r="P65" s="20">
        <f t="shared" si="3"/>
        <v>6974.0630996399996</v>
      </c>
      <c r="Q65" s="32">
        <f t="shared" si="4"/>
        <v>7431.5616389763836</v>
      </c>
      <c r="R65" s="69">
        <f t="shared" si="5"/>
        <v>8249.0334192637856</v>
      </c>
      <c r="S65" s="72">
        <f>SUM(R65*6)/100+R65</f>
        <v>8743.975424419612</v>
      </c>
    </row>
    <row r="66" spans="1:19" ht="15.75">
      <c r="A66" s="74"/>
      <c r="B66" s="77"/>
      <c r="C66" s="66">
        <v>73</v>
      </c>
      <c r="D66" s="62">
        <v>3969.28</v>
      </c>
      <c r="E66" s="6">
        <f t="shared" si="8"/>
        <v>4228.4739840000002</v>
      </c>
      <c r="F66" s="15">
        <f t="shared" si="9"/>
        <v>4507.5532669439999</v>
      </c>
      <c r="G66" s="15">
        <f t="shared" si="10"/>
        <v>4806.4040485423875</v>
      </c>
      <c r="H66" s="16">
        <v>5432.3</v>
      </c>
      <c r="I66" s="16">
        <f t="shared" si="11"/>
        <v>5703.915</v>
      </c>
      <c r="J66" s="16">
        <f t="shared" si="12"/>
        <v>6063.8320365</v>
      </c>
      <c r="K66" s="12"/>
      <c r="L66" s="12">
        <f t="shared" si="13"/>
        <v>6393.7044992855999</v>
      </c>
      <c r="M66" s="12">
        <f t="shared" si="14"/>
        <v>6513.2667734222405</v>
      </c>
      <c r="N66" s="36">
        <v>6521.73</v>
      </c>
      <c r="O66" s="29">
        <v>6821.7295799999993</v>
      </c>
      <c r="P66" s="20">
        <f t="shared" si="3"/>
        <v>7183.2812477399993</v>
      </c>
      <c r="Q66" s="32">
        <f t="shared" si="4"/>
        <v>7654.5044975917435</v>
      </c>
      <c r="R66" s="69">
        <f t="shared" si="5"/>
        <v>8496.4999923268351</v>
      </c>
      <c r="S66" s="72">
        <f>SUM(R66*6)/100+R66</f>
        <v>9006.2899918664461</v>
      </c>
    </row>
    <row r="67" spans="1:19" ht="15.75">
      <c r="A67" s="74"/>
      <c r="B67" s="77"/>
      <c r="C67" s="66">
        <v>74</v>
      </c>
      <c r="D67" s="62">
        <v>4088.35</v>
      </c>
      <c r="E67" s="6">
        <f t="shared" si="8"/>
        <v>4355.3192550000003</v>
      </c>
      <c r="F67" s="15">
        <f t="shared" si="9"/>
        <v>4642.7703258300007</v>
      </c>
      <c r="G67" s="15">
        <f t="shared" si="10"/>
        <v>4950.5859984325298</v>
      </c>
      <c r="H67" s="16">
        <v>5595.26</v>
      </c>
      <c r="I67" s="16">
        <f t="shared" si="11"/>
        <v>5875.0230000000001</v>
      </c>
      <c r="J67" s="16">
        <f t="shared" si="12"/>
        <v>6245.7369513000003</v>
      </c>
      <c r="K67" s="12"/>
      <c r="L67" s="12">
        <f t="shared" si="13"/>
        <v>6585.5050414507205</v>
      </c>
      <c r="M67" s="12">
        <f t="shared" si="14"/>
        <v>6708.6539857258485</v>
      </c>
      <c r="N67" s="36">
        <v>6717.38</v>
      </c>
      <c r="O67" s="29">
        <v>7026.3794800000005</v>
      </c>
      <c r="P67" s="20">
        <f t="shared" si="3"/>
        <v>7398.7775924400003</v>
      </c>
      <c r="Q67" s="32">
        <f t="shared" si="4"/>
        <v>7884.1374025040641</v>
      </c>
      <c r="R67" s="69">
        <f t="shared" si="5"/>
        <v>8751.3925167795114</v>
      </c>
      <c r="S67" s="72">
        <f>SUM(R67*6)/100+R67</f>
        <v>9276.4760677862814</v>
      </c>
    </row>
    <row r="68" spans="1:19" ht="15.75">
      <c r="A68" s="74"/>
      <c r="B68" s="77"/>
      <c r="C68" s="66">
        <v>75</v>
      </c>
      <c r="D68" s="62">
        <v>4211</v>
      </c>
      <c r="E68" s="6">
        <f t="shared" si="8"/>
        <v>4485.9782999999998</v>
      </c>
      <c r="F68" s="15">
        <f t="shared" si="9"/>
        <v>4782.0528678000001</v>
      </c>
      <c r="G68" s="15">
        <f t="shared" si="10"/>
        <v>5099.1029729351403</v>
      </c>
      <c r="H68" s="16">
        <v>5763.12</v>
      </c>
      <c r="I68" s="16">
        <f t="shared" si="11"/>
        <v>6051.2759999999998</v>
      </c>
      <c r="J68" s="16">
        <f t="shared" si="12"/>
        <v>6433.1115155999996</v>
      </c>
      <c r="K68" s="12"/>
      <c r="L68" s="12">
        <f t="shared" si="13"/>
        <v>6783.07278204864</v>
      </c>
      <c r="M68" s="12">
        <f t="shared" si="14"/>
        <v>6909.9162430729493</v>
      </c>
      <c r="N68" s="21">
        <v>6918.9</v>
      </c>
      <c r="O68" s="29">
        <v>7237.1693999999998</v>
      </c>
      <c r="P68" s="20">
        <f t="shared" si="3"/>
        <v>7620.7393781999999</v>
      </c>
      <c r="Q68" s="32">
        <f t="shared" si="4"/>
        <v>8120.6598814099198</v>
      </c>
      <c r="R68" s="69">
        <f t="shared" si="5"/>
        <v>9013.9324683650102</v>
      </c>
      <c r="S68" s="72">
        <f>SUM(R68*6)/100+R68</f>
        <v>9554.7684164669117</v>
      </c>
    </row>
    <row r="69" spans="1:19" ht="15.75">
      <c r="A69" s="74"/>
      <c r="B69" s="77"/>
      <c r="C69" s="66">
        <v>78</v>
      </c>
      <c r="D69" s="62">
        <v>4337.33</v>
      </c>
      <c r="E69" s="6">
        <v>4901.95</v>
      </c>
      <c r="F69" s="15">
        <f t="shared" si="9"/>
        <v>5225.4786999999997</v>
      </c>
      <c r="G69" s="15">
        <f t="shared" si="10"/>
        <v>5571.92793781</v>
      </c>
      <c r="H69" s="16">
        <v>6297.53</v>
      </c>
      <c r="I69" s="16">
        <f t="shared" si="11"/>
        <v>6612.4065000000001</v>
      </c>
      <c r="J69" s="16">
        <f t="shared" si="12"/>
        <v>7029.6493501499999</v>
      </c>
      <c r="K69" s="12"/>
      <c r="L69" s="12">
        <f t="shared" si="13"/>
        <v>7412.0622747981597</v>
      </c>
      <c r="M69" s="12">
        <f t="shared" si="14"/>
        <v>7550.6678393368857</v>
      </c>
      <c r="N69" s="21">
        <v>7560.51</v>
      </c>
      <c r="O69" s="31">
        <v>7908.3</v>
      </c>
      <c r="P69" s="20">
        <f t="shared" si="3"/>
        <v>8327.4398999999994</v>
      </c>
      <c r="Q69" s="32">
        <f t="shared" si="4"/>
        <v>8873.7199574400001</v>
      </c>
      <c r="R69" s="69">
        <f t="shared" si="5"/>
        <v>9849.8291527584006</v>
      </c>
      <c r="S69" s="72">
        <f>SUM(R69*6)/100+R69</f>
        <v>10440.818901923905</v>
      </c>
    </row>
    <row r="70" spans="1:19" ht="15.75">
      <c r="A70" s="74"/>
      <c r="B70" s="77"/>
      <c r="C70" s="66">
        <v>83</v>
      </c>
      <c r="D70" s="62"/>
      <c r="E70" s="6"/>
      <c r="F70" s="15"/>
      <c r="G70" s="15"/>
      <c r="H70" s="16"/>
      <c r="I70" s="16"/>
      <c r="J70" s="16"/>
      <c r="K70" s="12"/>
      <c r="L70" s="12"/>
      <c r="M70" s="12"/>
      <c r="N70" s="21"/>
      <c r="O70" s="31"/>
      <c r="P70" s="20">
        <v>9653.73</v>
      </c>
      <c r="Q70" s="32">
        <v>10287.01</v>
      </c>
      <c r="R70" s="69">
        <v>11418.59</v>
      </c>
      <c r="S70" s="72">
        <v>12103.7</v>
      </c>
    </row>
    <row r="71" spans="1:19" ht="15.75">
      <c r="A71" s="74"/>
      <c r="B71" s="77"/>
      <c r="C71" s="66">
        <v>89</v>
      </c>
      <c r="D71" s="63"/>
      <c r="E71" s="5"/>
      <c r="F71" s="15" t="s">
        <v>3</v>
      </c>
      <c r="G71" s="15"/>
      <c r="H71" s="18">
        <v>8669.83</v>
      </c>
      <c r="I71" s="16">
        <f t="shared" si="11"/>
        <v>9103.3215</v>
      </c>
      <c r="J71" s="16">
        <f t="shared" si="12"/>
        <v>9677.7410866499995</v>
      </c>
      <c r="K71" s="12"/>
      <c r="L71" s="12">
        <f t="shared" si="13"/>
        <v>10204.210201763759</v>
      </c>
      <c r="M71" s="12">
        <f t="shared" si="14"/>
        <v>10395.028932536741</v>
      </c>
      <c r="N71" s="21">
        <v>10408.549999999999</v>
      </c>
      <c r="O71" s="29">
        <v>10887.343299999999</v>
      </c>
      <c r="P71" s="20">
        <f t="shared" si="3"/>
        <v>11464.372494899999</v>
      </c>
      <c r="Q71" s="32">
        <f t="shared" si="4"/>
        <v>12216.435330565439</v>
      </c>
      <c r="R71" s="69">
        <f t="shared" si="5"/>
        <v>13560.243216927636</v>
      </c>
      <c r="S71" s="72">
        <v>14373.85</v>
      </c>
    </row>
    <row r="72" spans="1:19" ht="16.5" thickBot="1">
      <c r="A72" s="75"/>
      <c r="B72" s="78"/>
      <c r="C72" s="67">
        <v>100</v>
      </c>
      <c r="D72" s="64"/>
      <c r="E72" s="50"/>
      <c r="F72" s="51"/>
      <c r="G72" s="51"/>
      <c r="H72" s="52">
        <v>12001.07</v>
      </c>
      <c r="I72" s="53">
        <f t="shared" si="11"/>
        <v>12601.1235</v>
      </c>
      <c r="J72" s="53">
        <f t="shared" si="12"/>
        <v>13396.25439285</v>
      </c>
      <c r="K72" s="54"/>
      <c r="L72" s="54">
        <v>14125.03</v>
      </c>
      <c r="M72" s="54">
        <f t="shared" si="14"/>
        <v>14389.168061</v>
      </c>
      <c r="N72" s="55">
        <v>14407.9</v>
      </c>
      <c r="O72" s="56">
        <v>15070.67</v>
      </c>
      <c r="P72" s="57">
        <f t="shared" si="3"/>
        <v>15869.415510000001</v>
      </c>
      <c r="Q72" s="58">
        <f t="shared" si="4"/>
        <v>16910.449167456001</v>
      </c>
      <c r="R72" s="70">
        <f t="shared" si="5"/>
        <v>18770.59857587616</v>
      </c>
      <c r="S72" s="73">
        <v>19896.84</v>
      </c>
    </row>
    <row r="73" spans="1:19" ht="15">
      <c r="C73" s="2"/>
      <c r="D73" s="2">
        <v>89</v>
      </c>
      <c r="E73" s="1"/>
      <c r="F73" s="25"/>
      <c r="G73" s="24" t="s">
        <v>2</v>
      </c>
      <c r="H73" s="23">
        <v>9879.4699999999993</v>
      </c>
      <c r="I73" s="22">
        <f t="shared" si="11"/>
        <v>10373.443499999999</v>
      </c>
      <c r="J73" s="22">
        <f t="shared" si="12"/>
        <v>11028.007784849999</v>
      </c>
      <c r="K73" s="13"/>
      <c r="L73" s="13"/>
      <c r="M73" s="13"/>
      <c r="N73" s="28"/>
      <c r="O73" s="30"/>
      <c r="P73" s="27">
        <f t="shared" si="3"/>
        <v>0</v>
      </c>
    </row>
    <row r="74" spans="1:19">
      <c r="C74" s="10" t="s">
        <v>11</v>
      </c>
      <c r="D74" s="9"/>
      <c r="E74" s="1"/>
      <c r="L74" s="10" t="s">
        <v>8</v>
      </c>
      <c r="N74" s="33">
        <v>11688.34</v>
      </c>
      <c r="O74" s="33">
        <v>12105.62</v>
      </c>
      <c r="P74" s="34">
        <v>12626.16</v>
      </c>
      <c r="Q74" s="34">
        <v>13324.39</v>
      </c>
      <c r="R74" s="35">
        <f>SUM(Q74*10.6)/100+Q74</f>
        <v>14736.77534</v>
      </c>
      <c r="S74" s="35">
        <v>15578.25</v>
      </c>
    </row>
    <row r="75" spans="1:19">
      <c r="C75" s="10" t="s">
        <v>7</v>
      </c>
      <c r="D75" s="9"/>
      <c r="E75" s="1"/>
      <c r="L75" s="10" t="s">
        <v>7</v>
      </c>
      <c r="N75" s="33">
        <v>11845.39</v>
      </c>
      <c r="O75" s="33">
        <v>12268.27</v>
      </c>
      <c r="P75" s="34">
        <v>12795.81</v>
      </c>
      <c r="Q75" s="34">
        <v>13503.42</v>
      </c>
      <c r="R75" s="35">
        <f t="shared" ref="R75:R76" si="15">SUM(Q75*10.6)/100+Q75</f>
        <v>14934.782520000001</v>
      </c>
      <c r="S75" s="40">
        <v>15787.56</v>
      </c>
    </row>
    <row r="76" spans="1:19">
      <c r="C76" s="10" t="s">
        <v>9</v>
      </c>
      <c r="D76" s="9"/>
      <c r="E76" s="1"/>
      <c r="L76" s="10" t="s">
        <v>9</v>
      </c>
      <c r="N76" s="33">
        <v>25324.75</v>
      </c>
      <c r="O76" s="33">
        <v>26228.85</v>
      </c>
      <c r="P76" s="34">
        <v>27356.69</v>
      </c>
      <c r="Q76" s="34">
        <v>28869.51</v>
      </c>
      <c r="R76" s="35">
        <f t="shared" si="15"/>
        <v>31929.678059999998</v>
      </c>
      <c r="S76" s="40">
        <v>33752.86</v>
      </c>
    </row>
    <row r="77" spans="1:19">
      <c r="C77" s="2"/>
      <c r="D77" s="9"/>
      <c r="E77" s="1"/>
    </row>
    <row r="78" spans="1:19">
      <c r="C78" s="2"/>
      <c r="D78" s="9"/>
      <c r="E78" s="1"/>
    </row>
    <row r="79" spans="1:19">
      <c r="C79" s="2"/>
      <c r="D79" s="9"/>
      <c r="E79" s="1"/>
    </row>
    <row r="80" spans="1:19">
      <c r="C80" s="2"/>
      <c r="D80" s="9"/>
      <c r="E80" s="1"/>
    </row>
  </sheetData>
  <mergeCells count="2">
    <mergeCell ref="A1:A72"/>
    <mergeCell ref="B1:B72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REFERÊNCIAS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dirpessoal</dc:creator>
  <cp:lastModifiedBy>Leonardo Ávila Custódio</cp:lastModifiedBy>
  <cp:lastPrinted>2023-04-05T19:42:54Z</cp:lastPrinted>
  <dcterms:created xsi:type="dcterms:W3CDTF">2011-02-16T09:44:10Z</dcterms:created>
  <dcterms:modified xsi:type="dcterms:W3CDTF">2023-04-05T19:44:27Z</dcterms:modified>
</cp:coreProperties>
</file>