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DADOS" sheetId="1" r:id="rId1"/>
    <sheet name="PUBLICAÇÃO" sheetId="2" r:id="rId2"/>
  </sheets>
  <definedNames>
    <definedName name="_xlnm.Print_Titles" localSheetId="1">PUBLICAÇÃO!$1:$2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S45" i="1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N66" i="2" l="1"/>
  <c r="J66"/>
  <c r="N65"/>
  <c r="J65"/>
  <c r="B65"/>
  <c r="A65" s="1"/>
  <c r="N64"/>
  <c r="J64"/>
  <c r="B64"/>
  <c r="A64" s="1"/>
  <c r="N63"/>
  <c r="J63"/>
  <c r="B63"/>
  <c r="A63" s="1"/>
  <c r="B62"/>
  <c r="A62" s="1"/>
  <c r="B61"/>
  <c r="A61" s="1"/>
  <c r="N60"/>
  <c r="J60"/>
  <c r="H60"/>
  <c r="B60"/>
  <c r="A60" s="1"/>
  <c r="N59"/>
  <c r="J59"/>
  <c r="H59"/>
  <c r="B59"/>
  <c r="A59" s="1"/>
  <c r="N58"/>
  <c r="J58"/>
  <c r="H58"/>
  <c r="B58"/>
  <c r="A58" s="1"/>
  <c r="N57"/>
  <c r="J57"/>
  <c r="B57"/>
  <c r="A57" s="1"/>
  <c r="R54"/>
  <c r="P54"/>
  <c r="N54"/>
  <c r="L54"/>
  <c r="J54"/>
  <c r="H54"/>
  <c r="F54"/>
  <c r="D54"/>
  <c r="B54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A53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52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51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50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A49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46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45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44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43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42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41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40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A37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36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35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34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33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32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31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30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27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26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25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24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21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20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19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18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17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16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15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14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13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12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11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10"/>
  <c r="S9"/>
  <c r="R9"/>
  <c r="Q9"/>
  <c r="P9"/>
  <c r="O9"/>
  <c r="N9"/>
  <c r="M9"/>
  <c r="L9"/>
  <c r="K9"/>
  <c r="J9"/>
  <c r="I9"/>
  <c r="H9"/>
  <c r="G9"/>
  <c r="F9"/>
  <c r="E9"/>
  <c r="D9"/>
  <c r="C9"/>
  <c r="B9"/>
  <c r="A9"/>
  <c r="S8"/>
  <c r="R8"/>
  <c r="Q8"/>
  <c r="P8"/>
  <c r="O8"/>
  <c r="N8"/>
  <c r="M8"/>
  <c r="L8"/>
  <c r="K8"/>
  <c r="J8"/>
  <c r="I8"/>
  <c r="H8"/>
  <c r="G8"/>
  <c r="F8"/>
  <c r="E8"/>
  <c r="D8"/>
  <c r="C8"/>
  <c r="B8"/>
  <c r="A8"/>
  <c r="S7"/>
  <c r="R7"/>
  <c r="Q7"/>
  <c r="P7"/>
  <c r="O7"/>
  <c r="N7"/>
  <c r="M7"/>
  <c r="L7"/>
  <c r="K7"/>
  <c r="J7"/>
  <c r="I7"/>
  <c r="H7"/>
  <c r="G7"/>
  <c r="F7"/>
  <c r="E7"/>
  <c r="D7"/>
  <c r="C7"/>
  <c r="B7"/>
  <c r="A7"/>
  <c r="S6"/>
  <c r="R6"/>
  <c r="Q6"/>
  <c r="P6"/>
  <c r="O6"/>
  <c r="N6"/>
  <c r="M6"/>
  <c r="L6"/>
  <c r="K6"/>
  <c r="J6"/>
  <c r="I6"/>
  <c r="H6"/>
  <c r="G6"/>
  <c r="F6"/>
  <c r="E6"/>
  <c r="D6"/>
  <c r="C6"/>
  <c r="B6"/>
  <c r="A6"/>
  <c r="S5"/>
  <c r="R5"/>
  <c r="Q5"/>
  <c r="P5"/>
  <c r="O5"/>
  <c r="N5"/>
  <c r="M5"/>
  <c r="L5"/>
  <c r="K5"/>
  <c r="J5"/>
  <c r="I5"/>
  <c r="H5"/>
  <c r="G5"/>
  <c r="F5"/>
  <c r="E5"/>
  <c r="D5"/>
  <c r="C5"/>
  <c r="B5"/>
  <c r="A5"/>
  <c r="R3"/>
  <c r="R47" s="1"/>
  <c r="P3"/>
  <c r="P47" s="1"/>
  <c r="N3"/>
  <c r="N28" s="1"/>
  <c r="L3"/>
  <c r="L38" s="1"/>
  <c r="J3"/>
  <c r="J22" s="1"/>
  <c r="H3"/>
  <c r="H22" s="1"/>
  <c r="F3"/>
  <c r="F47" s="1"/>
  <c r="D3"/>
  <c r="D47" s="1"/>
  <c r="B3"/>
  <c r="B47" s="1"/>
  <c r="A2"/>
  <c r="Q48" i="1"/>
  <c r="H57" i="2" s="1"/>
  <c r="I47" i="1"/>
  <c r="N46"/>
  <c r="L46"/>
  <c r="J46"/>
  <c r="H46"/>
  <c r="F46"/>
  <c r="D46"/>
  <c r="B46"/>
  <c r="D22" i="2" l="1"/>
  <c r="H38"/>
  <c r="J28"/>
  <c r="L47"/>
  <c r="F22"/>
  <c r="L28"/>
  <c r="J38"/>
  <c r="J47" s="1"/>
  <c r="N47"/>
  <c r="B22"/>
  <c r="R22"/>
  <c r="H28"/>
  <c r="F38"/>
  <c r="P22"/>
  <c r="F28"/>
  <c r="D38"/>
  <c r="H47"/>
  <c r="N22"/>
  <c r="D28"/>
  <c r="B38"/>
  <c r="R38"/>
  <c r="L22"/>
  <c r="B28"/>
  <c r="R28"/>
  <c r="P38"/>
  <c r="P28"/>
  <c r="N38"/>
</calcChain>
</file>

<file path=xl/sharedStrings.xml><?xml version="1.0" encoding="utf-8"?>
<sst xmlns="http://schemas.openxmlformats.org/spreadsheetml/2006/main" count="477" uniqueCount="202">
  <si>
    <t>CESTA BÁSICA – INSERIR DADOS NESTA PLANILHA</t>
  </si>
  <si>
    <t>DATA DA PESQUISA:</t>
  </si>
  <si>
    <t>PRODUTO
(Alimentação)</t>
  </si>
  <si>
    <t>ARCHER</t>
  </si>
  <si>
    <t>REDE TOP</t>
  </si>
  <si>
    <t>COOPER MINI</t>
  </si>
  <si>
    <t>OTTO</t>
  </si>
  <si>
    <t>PRECEIRO</t>
  </si>
  <si>
    <t>KOMPRÃO</t>
  </si>
  <si>
    <t>CAROL</t>
  </si>
  <si>
    <t>PESQUISA ATUAL</t>
  </si>
  <si>
    <t>Marca</t>
  </si>
  <si>
    <t>Vlr. Un.</t>
  </si>
  <si>
    <t>MIN.</t>
  </si>
  <si>
    <t>MÁX.</t>
  </si>
  <si>
    <t>VAR. (%)</t>
  </si>
  <si>
    <t>Achocolatado (400 g)</t>
  </si>
  <si>
    <t>Açúcar Refinado (5 kg)</t>
  </si>
  <si>
    <t>Arroz Parboilizado Tipo 1 (5 kg)</t>
  </si>
  <si>
    <t>Café em pó (500 g)</t>
  </si>
  <si>
    <t>Doce de Frutas (400 g)</t>
  </si>
  <si>
    <t>Extrato de Tomate (340/350 g)</t>
  </si>
  <si>
    <t>Farinha de Mandioca Tipo 1 (1 kg)</t>
  </si>
  <si>
    <t>Farinha de Trigo (5 kg)</t>
  </si>
  <si>
    <t>Feijão Preto Tipo 1 (1 kg)</t>
  </si>
  <si>
    <t>Leite Longa Vida Integral (1 L)</t>
  </si>
  <si>
    <t>Macarrão Espaguete c/ Ovos (500 g)</t>
  </si>
  <si>
    <t>Maionese (500 g)</t>
  </si>
  <si>
    <t>Óleo de Soja (900 ml)</t>
  </si>
  <si>
    <t>Ovos Vermelhos (caixa c/ 12 un.)</t>
  </si>
  <si>
    <t>Pão de forma (400/500g)</t>
  </si>
  <si>
    <t>Sal (1 kg)</t>
  </si>
  <si>
    <t>Vinagre (900 ml)</t>
  </si>
  <si>
    <t>Margarina (500 g)</t>
  </si>
  <si>
    <t>Banana Caturra (1 kg)</t>
  </si>
  <si>
    <t>Batata Lavada (1 kg)</t>
  </si>
  <si>
    <t>Cebola (1 kg)</t>
  </si>
  <si>
    <t>Cenoura (1 kg)</t>
  </si>
  <si>
    <t>Laranja Pera (1 kg)</t>
  </si>
  <si>
    <t>Maçã Nacional (1 kg)</t>
  </si>
  <si>
    <t>Tomate (1 kg)</t>
  </si>
  <si>
    <t>Absorvente Ader. (emb. c/ 08 un.)</t>
  </si>
  <si>
    <t>Creme Dental (90 g)</t>
  </si>
  <si>
    <t>Desodorante Fem. Aerosol (150 ml)</t>
  </si>
  <si>
    <t>Desodorante Masc. Aerosol (150 ml)</t>
  </si>
  <si>
    <t>Sabonete (90 g)</t>
  </si>
  <si>
    <t>Água Sanitária (1 L)</t>
  </si>
  <si>
    <t>Desinfetante Pinho (500 ml)</t>
  </si>
  <si>
    <t>Detergente Líquido (500 ml)</t>
  </si>
  <si>
    <t>Sabão em Barra (5 un.)</t>
  </si>
  <si>
    <t>Sabão em Pó (800g/1 kg)</t>
  </si>
  <si>
    <t>PREÇO TOTAL DA CESTA BÁSICA
(por estabelecimento)</t>
  </si>
  <si>
    <t>-</t>
  </si>
  <si>
    <t>VALOR MÍNIMO
DA CESTA BÁSICA</t>
  </si>
  <si>
    <t>VALOR DA MENOR CESTA BÁSICA</t>
  </si>
  <si>
    <t>Pesquisa de Preços - Cesta Básica</t>
  </si>
  <si>
    <t>Valor</t>
  </si>
  <si>
    <t>PRODUTO
(Frios)</t>
  </si>
  <si>
    <t>PRODUTO
(Horta, Pomar e Granja)</t>
  </si>
  <si>
    <t>PRODUTO
(Higiene Pessoal)</t>
  </si>
  <si>
    <t>PRODUTO
(Limpeza Doméstica)</t>
  </si>
  <si>
    <t>TOTAL DA CESTA BÁSICA:</t>
  </si>
  <si>
    <t>PREÇO TOTAL DA CESTA BÁSICA</t>
  </si>
  <si>
    <t>COMPARATIVO DOS PREÇOS DA CESTA BÁSICA</t>
  </si>
  <si>
    <t>PRODUTOS COM O MAIOR AUMENTO DE PREÇO</t>
  </si>
  <si>
    <r>
      <rPr>
        <sz val="8"/>
        <color rgb="FF000000"/>
        <rFont val="Calibri"/>
        <family val="2"/>
      </rPr>
      <t>MENOR PREÇO ATUAL</t>
    </r>
    <r>
      <rPr>
        <b/>
        <sz val="8"/>
        <color rgb="FF000000"/>
        <rFont val="Calibri"/>
        <family val="2"/>
      </rPr>
      <t>*</t>
    </r>
  </si>
  <si>
    <t>PREÇO MÉDIO (MÊS ATUAL)</t>
  </si>
  <si>
    <t>PREÇO MÉDIO (MÊS ANTERIOR)</t>
  </si>
  <si>
    <t>VARIAÇÃO DO PREÇO MÉDIO</t>
  </si>
  <si>
    <r>
      <rPr>
        <b/>
        <sz val="8"/>
        <color rgb="FF000000"/>
        <rFont val="Calibri"/>
        <family val="2"/>
      </rPr>
      <t xml:space="preserve">* </t>
    </r>
    <r>
      <rPr>
        <sz val="8"/>
        <color rgb="FF000000"/>
        <rFont val="Calibri"/>
        <family val="2"/>
      </rPr>
      <t>O menor preço atual simula a compra da cesta básica considerando apenas os produtos destacados na pesquisa, ou seja, oe mais baratos em todos os estabelecimentos.</t>
    </r>
  </si>
  <si>
    <t>PRODUTOS COM A MAIOR REDUÇÃO DE PREÇO</t>
  </si>
  <si>
    <t>OBSERVAÇÕES:</t>
  </si>
  <si>
    <r>
      <rPr>
        <sz val="9"/>
        <color rgb="FF000000"/>
        <rFont val="Calibri"/>
        <family val="2"/>
      </rPr>
      <t xml:space="preserve"> Os preços em destaque correspondem ao menor valor daquele produto entre os estabelecimentos pesquisados.
 Esta pesquisa de preços tem caráter </t>
    </r>
    <r>
      <rPr>
        <b/>
        <u/>
        <sz val="9"/>
        <color rgb="FF000000"/>
        <rFont val="Calibri"/>
        <family val="2"/>
      </rPr>
      <t>exemplificativo</t>
    </r>
    <r>
      <rPr>
        <sz val="9"/>
        <color rgb="FF000000"/>
        <rFont val="Calibri"/>
        <family val="2"/>
      </rPr>
      <t xml:space="preserve"> e não obriga o estabelecimento a cumprir o preço em momento posterior à data pesquisa.
 **Preço estabelecido por média.</t>
    </r>
  </si>
  <si>
    <t>ESTABELECIMENTOS:</t>
  </si>
  <si>
    <r>
      <rPr>
        <b/>
        <sz val="9"/>
        <color rgb="FF000000"/>
        <rFont val="Calibri"/>
        <family val="2"/>
      </rPr>
      <t>ANGELONI</t>
    </r>
    <r>
      <rPr>
        <sz val="9"/>
        <color rgb="FF000000"/>
        <rFont val="Calibri"/>
        <family val="2"/>
      </rPr>
      <t xml:space="preserve">: R. Dr. João Colin, 2500 - América; </t>
    </r>
    <r>
      <rPr>
        <b/>
        <sz val="9"/>
        <color rgb="FF000000"/>
        <rFont val="Calibri"/>
        <family val="2"/>
      </rPr>
      <t>BIG</t>
    </r>
    <r>
      <rPr>
        <sz val="9"/>
        <color rgb="FF000000"/>
        <rFont val="Calibri"/>
        <family val="2"/>
      </rPr>
      <t xml:space="preserve">: Av. Getúlio Vargas, 1496 - Anita Garibaldi; </t>
    </r>
    <r>
      <rPr>
        <b/>
        <sz val="9"/>
        <color rgb="FF000000"/>
        <rFont val="Calibri"/>
        <family val="2"/>
      </rPr>
      <t>BISTEK</t>
    </r>
    <r>
      <rPr>
        <sz val="9"/>
        <color rgb="FF000000"/>
        <rFont val="Calibri"/>
        <family val="2"/>
      </rPr>
      <t xml:space="preserve">: R. Tuiuti, 1500 - Aventureiro; </t>
    </r>
    <r>
      <rPr>
        <b/>
        <sz val="9"/>
        <color rgb="FF000000"/>
        <rFont val="Calibri"/>
        <family val="2"/>
      </rPr>
      <t xml:space="preserve"> CAMPOS</t>
    </r>
    <r>
      <rPr>
        <sz val="9"/>
        <color rgb="FF000000"/>
        <rFont val="Calibri"/>
        <family val="2"/>
      </rPr>
      <t xml:space="preserve">: R. das Codornas, 15 - Costa e Silva;
</t>
    </r>
    <r>
      <rPr>
        <b/>
        <sz val="9"/>
        <color rgb="FF000000"/>
        <rFont val="Calibri"/>
        <family val="2"/>
      </rPr>
      <t>CAMPOS SALLES</t>
    </r>
    <r>
      <rPr>
        <sz val="9"/>
        <color rgb="FF000000"/>
        <rFont val="Calibri"/>
        <family val="2"/>
      </rPr>
      <t xml:space="preserve">: R. Pres. Campos Sales, 1085 – Glória; </t>
    </r>
    <r>
      <rPr>
        <b/>
        <sz val="9"/>
        <color rgb="FF000000"/>
        <rFont val="Calibri"/>
        <family val="2"/>
      </rPr>
      <t>CONDOR</t>
    </r>
    <r>
      <rPr>
        <sz val="9"/>
        <color rgb="FF000000"/>
        <rFont val="Calibri"/>
        <family val="2"/>
      </rPr>
      <t xml:space="preserve">: R. Florianópolis, 100 - Santa Catarina; </t>
    </r>
    <r>
      <rPr>
        <b/>
        <sz val="9"/>
        <color rgb="FF000000"/>
        <rFont val="Calibri"/>
        <family val="2"/>
      </rPr>
      <t>FORT ATACADISTA</t>
    </r>
    <r>
      <rPr>
        <sz val="9"/>
        <color rgb="FF000000"/>
        <rFont val="Calibri"/>
        <family val="2"/>
      </rPr>
      <t xml:space="preserve">: R. Coronel Francisco Gomes, 788-A – Bucarein;
</t>
    </r>
    <r>
      <rPr>
        <b/>
        <sz val="9"/>
        <color rgb="FF000000"/>
        <rFont val="Calibri"/>
        <family val="2"/>
      </rPr>
      <t>GIASSI</t>
    </r>
    <r>
      <rPr>
        <sz val="9"/>
        <color rgb="FF000000"/>
        <rFont val="Calibri"/>
        <family val="2"/>
      </rPr>
      <t xml:space="preserve">: R. Dr. João Colin, 762 - América; </t>
    </r>
    <r>
      <rPr>
        <b/>
        <sz val="9"/>
        <color rgb="FF000000"/>
        <rFont val="Calibri"/>
        <family val="2"/>
      </rPr>
      <t>RODRIGUES</t>
    </r>
    <r>
      <rPr>
        <sz val="9"/>
        <color rgb="FF000000"/>
        <rFont val="Calibri"/>
        <family val="2"/>
      </rPr>
      <t>: R. Tuiuti, 2295 – Aventureiro;</t>
    </r>
  </si>
  <si>
    <t>Realizada no dia 16 de maio de 2022</t>
  </si>
  <si>
    <t>APTI POWER</t>
  </si>
  <si>
    <t>MUKY</t>
  </si>
  <si>
    <t xml:space="preserve">APTI POWER </t>
  </si>
  <si>
    <t>ALTO ALEGRE</t>
  </si>
  <si>
    <t>GUARANI</t>
  </si>
  <si>
    <t>SITIO CERCADO</t>
  </si>
  <si>
    <t>DO VALE</t>
  </si>
  <si>
    <t xml:space="preserve">CHINES </t>
  </si>
  <si>
    <t>KIKA</t>
  </si>
  <si>
    <t>DALON</t>
  </si>
  <si>
    <t>CORSETTI</t>
  </si>
  <si>
    <t>BOM JESUS</t>
  </si>
  <si>
    <t>CABLOCO</t>
  </si>
  <si>
    <t>COLONIAL</t>
  </si>
  <si>
    <t>MELITTA</t>
  </si>
  <si>
    <t>DOCAL</t>
  </si>
  <si>
    <t>AUREA</t>
  </si>
  <si>
    <t>PIÁ</t>
  </si>
  <si>
    <t>OLIVEIRA</t>
  </si>
  <si>
    <t>LUISAVENSE</t>
  </si>
  <si>
    <t>BONARE</t>
  </si>
  <si>
    <t>QUERO</t>
  </si>
  <si>
    <t>TOM PALADORI</t>
  </si>
  <si>
    <t>ELEFANTE</t>
  </si>
  <si>
    <t>JULLI</t>
  </si>
  <si>
    <t>ROCHA</t>
  </si>
  <si>
    <t>SUPER 10</t>
  </si>
  <si>
    <t>NEGRA CHICA</t>
  </si>
  <si>
    <t>ROCHA BRANCA</t>
  </si>
  <si>
    <t>THUCARUMAN</t>
  </si>
  <si>
    <t>ORQUIDEA</t>
  </si>
  <si>
    <t>NORDESTE</t>
  </si>
  <si>
    <t>DOM PEDRO</t>
  </si>
  <si>
    <t>CLARISSIMA</t>
  </si>
  <si>
    <t>FIDALGA</t>
  </si>
  <si>
    <t>SUDOESTE</t>
  </si>
  <si>
    <t>PRIMOR</t>
  </si>
  <si>
    <t>MÃE VÉIA</t>
  </si>
  <si>
    <t>CALDÃO</t>
  </si>
  <si>
    <t>TERRA NOSSA</t>
  </si>
  <si>
    <t>SANTO DIA</t>
  </si>
  <si>
    <t>RESERVA</t>
  </si>
  <si>
    <t>RE DA MESA</t>
  </si>
  <si>
    <t>ITALAC</t>
  </si>
  <si>
    <t>LANGUIRU</t>
  </si>
  <si>
    <t>AMANHECER</t>
  </si>
  <si>
    <t>SANTA CLARA</t>
  </si>
  <si>
    <t>AURORA</t>
  </si>
  <si>
    <t>PARMALATI</t>
  </si>
  <si>
    <t>PARATI</t>
  </si>
  <si>
    <t>NINFA</t>
  </si>
  <si>
    <t>DIANA</t>
  </si>
  <si>
    <t>SUAVIT</t>
  </si>
  <si>
    <t>SOYA</t>
  </si>
  <si>
    <t>ARISCO</t>
  </si>
  <si>
    <t>VITALIV</t>
  </si>
  <si>
    <t>COAMO</t>
  </si>
  <si>
    <t>LEVE</t>
  </si>
  <si>
    <t>OVOS LAR</t>
  </si>
  <si>
    <t>LEMBECK</t>
  </si>
  <si>
    <t>KIASULKE</t>
  </si>
  <si>
    <t>RONCHI</t>
  </si>
  <si>
    <t>LINDSAY</t>
  </si>
  <si>
    <t>PULLMAN</t>
  </si>
  <si>
    <t>VISCONTI</t>
  </si>
  <si>
    <t>ALINELA</t>
  </si>
  <si>
    <t>INFINITO SABOR</t>
  </si>
  <si>
    <t>ZIZO</t>
  </si>
  <si>
    <t>CRUZEIRO</t>
  </si>
  <si>
    <t>MIMOSAL</t>
  </si>
  <si>
    <t>APOLO</t>
  </si>
  <si>
    <t>HENING</t>
  </si>
  <si>
    <t>ROSINA</t>
  </si>
  <si>
    <t>CREMIM</t>
  </si>
  <si>
    <t>DUALIS</t>
  </si>
  <si>
    <t>CLAYBOM</t>
  </si>
  <si>
    <t>CREMOSY</t>
  </si>
  <si>
    <t>PAMPLONA</t>
  </si>
  <si>
    <t>EXCELSIOR</t>
  </si>
  <si>
    <t>X</t>
  </si>
  <si>
    <t>Presunto Cozido (180 g)</t>
  </si>
  <si>
    <t>Queijo Mussarela (150 g)</t>
  </si>
  <si>
    <t>LACTOVALE</t>
  </si>
  <si>
    <t>LASAROLI</t>
  </si>
  <si>
    <t>FRIOLACK</t>
  </si>
  <si>
    <t>HOLANDES</t>
  </si>
  <si>
    <t>LACLELO</t>
  </si>
  <si>
    <t>Salsicha (500 g)</t>
  </si>
  <si>
    <t>COPACOL</t>
  </si>
  <si>
    <t>SEARA</t>
  </si>
  <si>
    <t>FRIMESA</t>
  </si>
  <si>
    <t>PERDIGÃO</t>
  </si>
  <si>
    <t>Alho (KILO)</t>
  </si>
  <si>
    <t>KILO</t>
  </si>
  <si>
    <t>COTTON BABY</t>
  </si>
  <si>
    <t>SEMPRE LIVRE</t>
  </si>
  <si>
    <t>INTIMUS</t>
  </si>
  <si>
    <t>MILI</t>
  </si>
  <si>
    <t>CLOSEUP</t>
  </si>
  <si>
    <t>MONANGE</t>
  </si>
  <si>
    <t>ABOVE</t>
  </si>
  <si>
    <t>SUAVE</t>
  </si>
  <si>
    <t>BOZANO</t>
  </si>
  <si>
    <t>Papel Higiênico F. SIMPLES (30 m c/4un.)</t>
  </si>
  <si>
    <t>DUETTO</t>
  </si>
  <si>
    <t>FLOR DE IPÊ</t>
  </si>
  <si>
    <t>REXONA</t>
  </si>
  <si>
    <t>CLINN</t>
  </si>
  <si>
    <t>FRÂNCES</t>
  </si>
  <si>
    <t>Champoo (300 ml ou mais)</t>
  </si>
  <si>
    <t>NEUTROX</t>
  </si>
  <si>
    <t>QBOA</t>
  </si>
  <si>
    <t>IPÊ</t>
  </si>
  <si>
    <t>QUANDO SOL</t>
  </si>
  <si>
    <t>SIRIUS</t>
  </si>
  <si>
    <t>PINHO BRIL</t>
  </si>
  <si>
    <t>BRILHO LAC</t>
  </si>
  <si>
    <t>LIMPOL</t>
  </si>
  <si>
    <t>GOTA LIMPA</t>
  </si>
  <si>
    <t>SUPREMA</t>
  </si>
  <si>
    <t>UFE</t>
  </si>
  <si>
    <t>BRILHANTE</t>
  </si>
  <si>
    <t>DOVE</t>
  </si>
  <si>
    <t>LUX</t>
  </si>
  <si>
    <t>DERUNG</t>
  </si>
  <si>
    <t>MINUANO</t>
  </si>
</sst>
</file>

<file path=xl/styles.xml><?xml version="1.0" encoding="utf-8"?>
<styleSheet xmlns="http://schemas.openxmlformats.org/spreadsheetml/2006/main">
  <numFmts count="2">
    <numFmt numFmtId="164" formatCode="[$R$-416]\ #,##0.00;[Red]\-[$R$-416]\ #,##0.00"/>
    <numFmt numFmtId="165" formatCode="[$R$-416]\ #,##0.00;\-[$R$-416]\ #,##0.00"/>
  </numFmts>
  <fonts count="22">
    <font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AECF00"/>
      <name val="Calibri"/>
      <family val="2"/>
    </font>
    <font>
      <b/>
      <sz val="11"/>
      <color rgb="FF00A933"/>
      <name val="Calibri"/>
      <family val="2"/>
    </font>
    <font>
      <sz val="8"/>
      <color rgb="FF000000"/>
      <name val="Calibri"/>
      <family val="2"/>
    </font>
    <font>
      <b/>
      <sz val="26"/>
      <color rgb="FFFFFFFF"/>
      <name val="Calibri"/>
      <family val="2"/>
    </font>
    <font>
      <b/>
      <sz val="20"/>
      <color rgb="FFFF0000"/>
      <name val="Calibri"/>
      <family val="2"/>
    </font>
    <font>
      <b/>
      <sz val="20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sz val="8"/>
      <name val="Calibri"/>
      <family val="2"/>
    </font>
    <font>
      <b/>
      <sz val="9"/>
      <color rgb="FF000000"/>
      <name val="Calibri"/>
      <family val="2"/>
    </font>
    <font>
      <b/>
      <sz val="20"/>
      <color rgb="FFFFFFFF"/>
      <name val="Calibri"/>
      <family val="2"/>
    </font>
    <font>
      <b/>
      <sz val="24"/>
      <color rgb="FF000000"/>
      <name val="Bahnschrift SemiCondensed"/>
      <family val="2"/>
    </font>
    <font>
      <sz val="16"/>
      <color rgb="FF000000"/>
      <name val="Calibri"/>
      <family val="2"/>
    </font>
    <font>
      <sz val="10"/>
      <color rgb="FF000000"/>
      <name val="Calibri"/>
      <family val="2"/>
    </font>
    <font>
      <b/>
      <u/>
      <sz val="9"/>
      <color rgb="FF000000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AECF00"/>
        <bgColor rgb="FF94BD5E"/>
      </patternFill>
    </fill>
    <fill>
      <patternFill patternType="solid">
        <fgColor rgb="FFFF3333"/>
        <bgColor rgb="FFFF0000"/>
      </patternFill>
    </fill>
    <fill>
      <patternFill patternType="solid">
        <fgColor rgb="FFFF950E"/>
        <bgColor rgb="FFFF808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94BD5E"/>
        <bgColor rgb="FF999999"/>
      </patternFill>
    </fill>
    <fill>
      <patternFill patternType="solid">
        <fgColor rgb="FF0B4265"/>
        <bgColor rgb="FF003866"/>
      </patternFill>
    </fill>
    <fill>
      <patternFill patternType="solid">
        <fgColor rgb="FF003866"/>
        <bgColor rgb="FF0B4265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 style="hair">
        <color rgb="FF999999"/>
      </left>
      <right style="hair">
        <color rgb="FF999999"/>
      </right>
      <top style="hair">
        <color rgb="FF999999"/>
      </top>
      <bottom style="hair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0">
    <xf numFmtId="0" fontId="0" fillId="0" borderId="0"/>
    <xf numFmtId="0" fontId="21" fillId="0" borderId="0" applyBorder="0" applyAlignment="0" applyProtection="0"/>
    <xf numFmtId="0" fontId="21" fillId="0" borderId="0" applyBorder="0" applyAlignment="0" applyProtection="0"/>
    <xf numFmtId="164" fontId="1" fillId="0" borderId="0" applyBorder="0" applyAlignment="0" applyProtection="0"/>
    <xf numFmtId="0" fontId="21" fillId="2" borderId="0" applyBorder="0" applyAlignment="0" applyProtection="0"/>
    <xf numFmtId="0" fontId="2" fillId="2" borderId="0" applyBorder="0" applyAlignment="0" applyProtection="0"/>
    <xf numFmtId="0" fontId="3" fillId="0" borderId="0" applyBorder="0" applyAlignment="0" applyProtection="0"/>
    <xf numFmtId="0" fontId="4" fillId="0" borderId="0" applyBorder="0" applyAlignment="0" applyProtection="0"/>
    <xf numFmtId="0" fontId="5" fillId="0" borderId="0" applyBorder="0" applyAlignment="0" applyProtection="0"/>
    <xf numFmtId="0" fontId="3" fillId="0" borderId="0" applyBorder="0" applyAlignment="0" applyProtection="0"/>
  </cellStyleXfs>
  <cellXfs count="77">
    <xf numFmtId="0" fontId="0" fillId="0" borderId="0" xfId="0"/>
    <xf numFmtId="0" fontId="11" fillId="6" borderId="1" xfId="0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 wrapText="1"/>
    </xf>
    <xf numFmtId="2" fontId="11" fillId="7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0" fontId="6" fillId="0" borderId="0" xfId="0" applyFont="1"/>
    <xf numFmtId="0" fontId="6" fillId="0" borderId="0" xfId="0" applyFont="1"/>
    <xf numFmtId="0" fontId="0" fillId="0" borderId="0" xfId="0"/>
    <xf numFmtId="0" fontId="10" fillId="4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3" fillId="0" borderId="1" xfId="0" applyFont="1" applyBorder="1"/>
    <xf numFmtId="2" fontId="6" fillId="6" borderId="1" xfId="0" applyNumberFormat="1" applyFont="1" applyFill="1" applyBorder="1" applyAlignment="1">
      <alignment horizontal="center" shrinkToFit="1"/>
    </xf>
    <xf numFmtId="2" fontId="6" fillId="6" borderId="1" xfId="0" applyNumberFormat="1" applyFont="1" applyFill="1" applyBorder="1" applyAlignment="1">
      <alignment horizontal="center"/>
    </xf>
    <xf numFmtId="2" fontId="6" fillId="0" borderId="0" xfId="0" applyNumberFormat="1" applyFont="1"/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wrapText="1"/>
    </xf>
    <xf numFmtId="2" fontId="14" fillId="6" borderId="1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 shrinkToFit="1"/>
    </xf>
    <xf numFmtId="2" fontId="11" fillId="2" borderId="0" xfId="0" applyNumberFormat="1" applyFont="1" applyFill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1" fontId="6" fillId="0" borderId="0" xfId="0" applyNumberFormat="1" applyFont="1"/>
    <xf numFmtId="0" fontId="6" fillId="8" borderId="0" xfId="0" applyFont="1" applyFill="1"/>
    <xf numFmtId="0" fontId="10" fillId="8" borderId="2" xfId="0" applyFont="1" applyFill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 shrinkToFit="1"/>
    </xf>
    <xf numFmtId="2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 shrinkToFit="1"/>
    </xf>
    <xf numFmtId="0" fontId="10" fillId="9" borderId="2" xfId="0" applyFont="1" applyFill="1" applyBorder="1" applyAlignment="1">
      <alignment horizontal="center"/>
    </xf>
    <xf numFmtId="2" fontId="10" fillId="9" borderId="2" xfId="0" applyNumberFormat="1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 vertical="center"/>
    </xf>
    <xf numFmtId="0" fontId="13" fillId="0" borderId="0" xfId="0" applyFont="1"/>
    <xf numFmtId="0" fontId="10" fillId="0" borderId="3" xfId="0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/>
    </xf>
    <xf numFmtId="10" fontId="11" fillId="0" borderId="4" xfId="0" applyNumberFormat="1" applyFont="1" applyBorder="1" applyAlignment="1">
      <alignment horizontal="center" vertical="center"/>
    </xf>
    <xf numFmtId="165" fontId="10" fillId="0" borderId="0" xfId="0" applyNumberFormat="1" applyFont="1" applyBorder="1"/>
    <xf numFmtId="0" fontId="15" fillId="9" borderId="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/>
    <xf numFmtId="0" fontId="19" fillId="0" borderId="0" xfId="0" applyFont="1"/>
    <xf numFmtId="0" fontId="19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7" fillId="8" borderId="0" xfId="0" applyFont="1" applyFill="1" applyAlignment="1">
      <alignment horizontal="center"/>
    </xf>
    <xf numFmtId="0" fontId="18" fillId="8" borderId="0" xfId="0" applyFont="1" applyFill="1" applyAlignment="1">
      <alignment horizontal="center" vertical="top"/>
    </xf>
    <xf numFmtId="0" fontId="10" fillId="8" borderId="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/>
    </xf>
    <xf numFmtId="2" fontId="10" fillId="9" borderId="2" xfId="0" applyNumberFormat="1" applyFont="1" applyFill="1" applyBorder="1" applyAlignment="1">
      <alignment horizontal="center" vertical="center"/>
    </xf>
    <xf numFmtId="165" fontId="11" fillId="9" borderId="2" xfId="0" applyNumberFormat="1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/>
    </xf>
  </cellXfs>
  <cellStyles count="10">
    <cellStyle name="Normal" xfId="0" builtinId="0"/>
    <cellStyle name="Resultado" xfId="2"/>
    <cellStyle name="Resultado2" xfId="3"/>
    <cellStyle name="Sem título1" xfId="4"/>
    <cellStyle name="Sem título2" xfId="5"/>
    <cellStyle name="Sem título3" xfId="6"/>
    <cellStyle name="Sem título4" xfId="7"/>
    <cellStyle name="Sem título5" xfId="8"/>
    <cellStyle name="Sem título6" xfId="9"/>
    <cellStyle name="Título" xfId="1"/>
  </cellStyles>
  <dxfs count="37">
    <dxf>
      <font>
        <b/>
        <sz val="11"/>
        <color rgb="FFFF0000"/>
        <name val="Calibri"/>
      </font>
    </dxf>
    <dxf>
      <font>
        <b/>
        <sz val="11"/>
        <color rgb="FF00A933"/>
        <name val="Calibri"/>
      </font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94BD5E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AECF00"/>
      <rgbColor rgb="FFFFCC00"/>
      <rgbColor rgb="FFFF950E"/>
      <rgbColor rgb="FFFF3333"/>
      <rgbColor rgb="FF666699"/>
      <rgbColor rgb="FF999999"/>
      <rgbColor rgb="FF003866"/>
      <rgbColor rgb="FF00A933"/>
      <rgbColor rgb="FF003300"/>
      <rgbColor rgb="FF333300"/>
      <rgbColor rgb="FF993300"/>
      <rgbColor rgb="FF993366"/>
      <rgbColor rgb="FF333399"/>
      <rgbColor rgb="FF0B426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AECF00"/>
  </sheetPr>
  <dimension ref="A1:AMJ65"/>
  <sheetViews>
    <sheetView tabSelected="1" view="pageBreakPreview" zoomScaleNormal="110" workbookViewId="0">
      <selection activeCell="S2" sqref="S2"/>
    </sheetView>
  </sheetViews>
  <sheetFormatPr defaultColWidth="11.5703125" defaultRowHeight="15"/>
  <cols>
    <col min="1" max="1" width="31.42578125" style="15" customWidth="1"/>
    <col min="2" max="2" width="15" style="15" customWidth="1"/>
    <col min="3" max="3" width="7.7109375" style="15" customWidth="1"/>
    <col min="4" max="4" width="15.5703125" style="15" customWidth="1"/>
    <col min="5" max="5" width="8.140625" style="15" customWidth="1"/>
    <col min="6" max="6" width="13.7109375" style="15" customWidth="1"/>
    <col min="7" max="7" width="7.85546875" style="15" customWidth="1"/>
    <col min="8" max="8" width="13.28515625" style="15" customWidth="1"/>
    <col min="9" max="9" width="7" style="15" customWidth="1"/>
    <col min="10" max="10" width="13.5703125" style="15" customWidth="1"/>
    <col min="11" max="11" width="7.140625" style="15" customWidth="1"/>
    <col min="12" max="12" width="12.28515625" style="15" customWidth="1"/>
    <col min="13" max="13" width="8.140625" style="15" customWidth="1"/>
    <col min="14" max="14" width="14.140625" style="15" customWidth="1"/>
    <col min="15" max="15" width="8" style="15" customWidth="1"/>
    <col min="16" max="16" width="3.7109375" style="15" customWidth="1"/>
    <col min="17" max="17" width="9.140625" style="15" customWidth="1"/>
    <col min="18" max="18" width="7.7109375" style="15" customWidth="1"/>
    <col min="19" max="19" width="7.42578125" style="15" customWidth="1"/>
    <col min="20" max="20" width="3.28515625" style="15" customWidth="1"/>
    <col min="21" max="21" width="28.85546875" style="15" customWidth="1"/>
    <col min="22" max="1012" width="11.5703125" style="15"/>
  </cols>
  <sheetData>
    <row r="1" spans="1:1024" s="16" customFormat="1" ht="30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ALY1" s="17"/>
      <c r="ALZ1"/>
      <c r="AMA1"/>
      <c r="AMB1"/>
      <c r="AMC1"/>
      <c r="AMD1"/>
      <c r="AME1"/>
      <c r="AMF1"/>
      <c r="AMG1"/>
      <c r="AMH1"/>
      <c r="AMI1"/>
      <c r="AMJ1"/>
    </row>
    <row r="2" spans="1:1024" ht="27.75" customHeight="1">
      <c r="A2" s="13" t="s">
        <v>1</v>
      </c>
      <c r="B2" s="13"/>
      <c r="C2" s="13"/>
      <c r="D2" s="13"/>
      <c r="E2" s="13"/>
      <c r="F2" s="13"/>
      <c r="G2" s="13"/>
      <c r="H2" s="12" t="s">
        <v>75</v>
      </c>
      <c r="I2" s="12"/>
      <c r="J2" s="12"/>
      <c r="K2" s="12"/>
      <c r="L2" s="12"/>
      <c r="M2" s="12"/>
      <c r="N2" s="12"/>
      <c r="O2" s="12"/>
    </row>
    <row r="3" spans="1:1024" ht="17.100000000000001" customHeight="1">
      <c r="A3" s="11" t="s">
        <v>2</v>
      </c>
      <c r="B3" s="10" t="s">
        <v>3</v>
      </c>
      <c r="C3" s="10"/>
      <c r="D3" s="10" t="s">
        <v>4</v>
      </c>
      <c r="E3" s="10"/>
      <c r="F3" s="10" t="s">
        <v>5</v>
      </c>
      <c r="G3" s="10"/>
      <c r="H3" s="10" t="s">
        <v>6</v>
      </c>
      <c r="I3" s="10"/>
      <c r="J3" s="10" t="s">
        <v>7</v>
      </c>
      <c r="K3" s="10"/>
      <c r="L3" s="10" t="s">
        <v>8</v>
      </c>
      <c r="M3" s="10"/>
      <c r="N3" s="10" t="s">
        <v>9</v>
      </c>
      <c r="O3" s="10"/>
      <c r="Q3" s="9" t="s">
        <v>10</v>
      </c>
      <c r="R3" s="9"/>
      <c r="S3" s="9"/>
      <c r="U3" s="8"/>
      <c r="V3" s="8"/>
    </row>
    <row r="4" spans="1:1024">
      <c r="A4" s="11"/>
      <c r="B4" s="18" t="s">
        <v>11</v>
      </c>
      <c r="C4" s="18" t="s">
        <v>12</v>
      </c>
      <c r="D4" s="18" t="s">
        <v>11</v>
      </c>
      <c r="E4" s="18" t="s">
        <v>12</v>
      </c>
      <c r="F4" s="18" t="s">
        <v>11</v>
      </c>
      <c r="G4" s="18" t="s">
        <v>12</v>
      </c>
      <c r="H4" s="18" t="s">
        <v>11</v>
      </c>
      <c r="I4" s="18" t="s">
        <v>12</v>
      </c>
      <c r="J4" s="18" t="s">
        <v>11</v>
      </c>
      <c r="K4" s="18" t="s">
        <v>12</v>
      </c>
      <c r="L4" s="18" t="s">
        <v>11</v>
      </c>
      <c r="M4" s="18" t="s">
        <v>12</v>
      </c>
      <c r="N4" s="18" t="s">
        <v>11</v>
      </c>
      <c r="O4" s="18" t="s">
        <v>12</v>
      </c>
      <c r="Q4" s="19" t="s">
        <v>13</v>
      </c>
      <c r="R4" s="18" t="s">
        <v>14</v>
      </c>
      <c r="S4" s="20" t="s">
        <v>15</v>
      </c>
    </row>
    <row r="5" spans="1:1024">
      <c r="A5" s="21" t="s">
        <v>16</v>
      </c>
      <c r="B5" s="22" t="s">
        <v>76</v>
      </c>
      <c r="C5" s="22">
        <v>4.6900000000000004</v>
      </c>
      <c r="D5" s="22" t="s">
        <v>76</v>
      </c>
      <c r="E5" s="23">
        <v>4.3499999999999996</v>
      </c>
      <c r="F5" s="23" t="s">
        <v>77</v>
      </c>
      <c r="G5" s="23">
        <v>4.9800000000000004</v>
      </c>
      <c r="H5" s="23" t="s">
        <v>77</v>
      </c>
      <c r="I5" s="23">
        <v>5.99</v>
      </c>
      <c r="J5" s="23" t="s">
        <v>76</v>
      </c>
      <c r="K5" s="23">
        <v>4.3899999999999997</v>
      </c>
      <c r="L5" s="23" t="s">
        <v>76</v>
      </c>
      <c r="M5" s="23">
        <v>4.79</v>
      </c>
      <c r="N5" s="23" t="s">
        <v>78</v>
      </c>
      <c r="O5" s="23">
        <v>4.2300000000000004</v>
      </c>
      <c r="P5" s="24"/>
      <c r="Q5" s="76">
        <v>4.2300000000000004</v>
      </c>
      <c r="R5" s="76">
        <v>5.99</v>
      </c>
      <c r="S5" s="76">
        <f>(5.99-4.23)/5.99</f>
        <v>0.29382303839732882</v>
      </c>
      <c r="T5" s="24"/>
    </row>
    <row r="6" spans="1:1024">
      <c r="A6" s="21" t="s">
        <v>17</v>
      </c>
      <c r="B6" s="22" t="s">
        <v>79</v>
      </c>
      <c r="C6" s="22">
        <v>18.989999999999998</v>
      </c>
      <c r="D6" s="23" t="s">
        <v>79</v>
      </c>
      <c r="E6" s="23">
        <v>21.49</v>
      </c>
      <c r="F6" s="23" t="s">
        <v>79</v>
      </c>
      <c r="G6" s="23">
        <v>21.38</v>
      </c>
      <c r="H6" s="23" t="s">
        <v>79</v>
      </c>
      <c r="I6" s="23">
        <v>19.89</v>
      </c>
      <c r="J6" s="23" t="s">
        <v>80</v>
      </c>
      <c r="K6" s="23">
        <v>19.989999999999998</v>
      </c>
      <c r="L6" s="23" t="s">
        <v>80</v>
      </c>
      <c r="M6" s="23">
        <v>18.940000000000001</v>
      </c>
      <c r="N6" s="23" t="s">
        <v>79</v>
      </c>
      <c r="O6" s="23">
        <v>18.97</v>
      </c>
      <c r="P6" s="24"/>
      <c r="Q6" s="75">
        <v>18.940000000000001</v>
      </c>
      <c r="R6" s="76">
        <v>21.49</v>
      </c>
      <c r="S6" s="76">
        <f>(21.49-18.94)/18.94</f>
        <v>0.13463569165786679</v>
      </c>
      <c r="T6" s="24"/>
    </row>
    <row r="7" spans="1:1024">
      <c r="A7" s="21" t="s">
        <v>18</v>
      </c>
      <c r="B7" s="22" t="s">
        <v>81</v>
      </c>
      <c r="C7" s="22">
        <v>15.97</v>
      </c>
      <c r="D7" s="23" t="s">
        <v>82</v>
      </c>
      <c r="E7" s="23">
        <v>14.79</v>
      </c>
      <c r="F7" s="23" t="s">
        <v>83</v>
      </c>
      <c r="G7" s="23">
        <v>17.38</v>
      </c>
      <c r="H7" s="23" t="s">
        <v>84</v>
      </c>
      <c r="I7" s="23">
        <v>16.989999999999998</v>
      </c>
      <c r="J7" s="23" t="s">
        <v>85</v>
      </c>
      <c r="K7" s="23">
        <v>15.99</v>
      </c>
      <c r="L7" s="23" t="s">
        <v>84</v>
      </c>
      <c r="M7" s="23">
        <v>13.79</v>
      </c>
      <c r="N7" s="23" t="s">
        <v>84</v>
      </c>
      <c r="O7" s="23">
        <v>15.93</v>
      </c>
      <c r="P7" s="24"/>
      <c r="Q7" s="76">
        <v>13.79</v>
      </c>
      <c r="R7" s="76">
        <v>17.38</v>
      </c>
      <c r="S7" s="76">
        <f>(17.38-13.79)/17.38</f>
        <v>0.20655926352128884</v>
      </c>
      <c r="T7" s="24"/>
    </row>
    <row r="8" spans="1:1024">
      <c r="A8" s="21" t="s">
        <v>19</v>
      </c>
      <c r="B8" s="22" t="s">
        <v>86</v>
      </c>
      <c r="C8" s="22">
        <v>8.65</v>
      </c>
      <c r="D8" s="23" t="s">
        <v>87</v>
      </c>
      <c r="E8" s="23">
        <v>15.69</v>
      </c>
      <c r="F8" s="23" t="s">
        <v>88</v>
      </c>
      <c r="G8" s="23">
        <v>14.48</v>
      </c>
      <c r="H8" s="23" t="s">
        <v>89</v>
      </c>
      <c r="I8" s="23">
        <v>13.29</v>
      </c>
      <c r="J8" s="23" t="s">
        <v>88</v>
      </c>
      <c r="K8" s="23">
        <v>13.49</v>
      </c>
      <c r="L8" s="23" t="s">
        <v>90</v>
      </c>
      <c r="M8" s="23">
        <v>18.79</v>
      </c>
      <c r="N8" s="23" t="s">
        <v>89</v>
      </c>
      <c r="O8" s="23">
        <v>13.87</v>
      </c>
      <c r="P8" s="24"/>
      <c r="Q8" s="76">
        <v>8.65</v>
      </c>
      <c r="R8" s="76">
        <v>18.79</v>
      </c>
      <c r="S8" s="76">
        <f>(18.79-8.65)/18.79</f>
        <v>0.53964874933475249</v>
      </c>
      <c r="T8" s="24"/>
    </row>
    <row r="9" spans="1:1024">
      <c r="A9" s="21" t="s">
        <v>20</v>
      </c>
      <c r="B9" s="22" t="s">
        <v>91</v>
      </c>
      <c r="C9" s="22">
        <v>4.99</v>
      </c>
      <c r="D9" s="23" t="s">
        <v>92</v>
      </c>
      <c r="E9" s="23">
        <v>5.55</v>
      </c>
      <c r="F9" s="23" t="s">
        <v>93</v>
      </c>
      <c r="G9" s="23">
        <v>5.39</v>
      </c>
      <c r="H9" s="23" t="s">
        <v>92</v>
      </c>
      <c r="I9" s="23">
        <v>5.89</v>
      </c>
      <c r="J9" s="23" t="s">
        <v>92</v>
      </c>
      <c r="K9" s="23">
        <v>4.2</v>
      </c>
      <c r="L9" s="23" t="s">
        <v>94</v>
      </c>
      <c r="M9" s="23">
        <v>3.65</v>
      </c>
      <c r="N9" s="23" t="s">
        <v>95</v>
      </c>
      <c r="O9" s="23">
        <v>3.97</v>
      </c>
      <c r="P9" s="24"/>
      <c r="Q9" s="76">
        <v>3.65</v>
      </c>
      <c r="R9" s="76">
        <v>5.89</v>
      </c>
      <c r="S9" s="76">
        <f>(5.89-3.65)/5.89</f>
        <v>0.38030560271646857</v>
      </c>
      <c r="T9" s="24"/>
    </row>
    <row r="10" spans="1:1024">
      <c r="A10" s="21" t="s">
        <v>21</v>
      </c>
      <c r="B10" s="22" t="s">
        <v>96</v>
      </c>
      <c r="C10" s="22">
        <v>2.79</v>
      </c>
      <c r="D10" s="23" t="s">
        <v>97</v>
      </c>
      <c r="E10" s="23">
        <v>3.89</v>
      </c>
      <c r="F10" s="23" t="s">
        <v>97</v>
      </c>
      <c r="G10" s="23">
        <v>3.45</v>
      </c>
      <c r="H10" s="23" t="s">
        <v>96</v>
      </c>
      <c r="I10" s="23">
        <v>1.49</v>
      </c>
      <c r="J10" s="23" t="s">
        <v>97</v>
      </c>
      <c r="K10" s="23">
        <v>2.99</v>
      </c>
      <c r="L10" s="23" t="s">
        <v>98</v>
      </c>
      <c r="M10" s="23">
        <v>1.0900000000000001</v>
      </c>
      <c r="N10" s="23" t="s">
        <v>99</v>
      </c>
      <c r="O10" s="23">
        <v>6.65</v>
      </c>
      <c r="P10" s="24"/>
      <c r="Q10" s="76">
        <v>1.0900000000000001</v>
      </c>
      <c r="R10" s="76">
        <v>6.65</v>
      </c>
      <c r="S10" s="76">
        <f>(6.65-1.09)/6.65</f>
        <v>0.83609022556390977</v>
      </c>
      <c r="T10" s="24"/>
    </row>
    <row r="11" spans="1:1024">
      <c r="A11" s="21" t="s">
        <v>22</v>
      </c>
      <c r="B11" s="22" t="s">
        <v>100</v>
      </c>
      <c r="C11" s="22">
        <v>5.59</v>
      </c>
      <c r="D11" s="23" t="s">
        <v>101</v>
      </c>
      <c r="E11" s="23">
        <v>5.39</v>
      </c>
      <c r="F11" s="23" t="s">
        <v>102</v>
      </c>
      <c r="G11" s="23">
        <v>5.98</v>
      </c>
      <c r="H11" s="23" t="s">
        <v>103</v>
      </c>
      <c r="I11" s="23">
        <v>5.79</v>
      </c>
      <c r="J11" s="23" t="s">
        <v>104</v>
      </c>
      <c r="K11" s="23">
        <v>5.19</v>
      </c>
      <c r="L11" s="23" t="s">
        <v>101</v>
      </c>
      <c r="M11" s="23">
        <v>4.8899999999999997</v>
      </c>
      <c r="N11" s="23" t="s">
        <v>105</v>
      </c>
      <c r="O11" s="23">
        <v>5.93</v>
      </c>
      <c r="P11" s="24"/>
      <c r="Q11" s="76">
        <v>4.8899999999999997</v>
      </c>
      <c r="R11" s="76">
        <v>5.98</v>
      </c>
      <c r="S11" s="76">
        <f>(5.98-4.89)/5.98</f>
        <v>0.1822742474916389</v>
      </c>
      <c r="T11" s="24"/>
    </row>
    <row r="12" spans="1:1024">
      <c r="A12" s="21" t="s">
        <v>23</v>
      </c>
      <c r="B12" s="22" t="s">
        <v>106</v>
      </c>
      <c r="C12" s="22">
        <v>18.989999999999998</v>
      </c>
      <c r="D12" s="23" t="s">
        <v>107</v>
      </c>
      <c r="E12" s="23">
        <v>18.989999999999998</v>
      </c>
      <c r="F12" s="23" t="s">
        <v>108</v>
      </c>
      <c r="G12" s="23">
        <v>17.48</v>
      </c>
      <c r="H12" s="23" t="s">
        <v>109</v>
      </c>
      <c r="I12" s="23">
        <v>16.989999999999998</v>
      </c>
      <c r="J12" s="23" t="s">
        <v>110</v>
      </c>
      <c r="K12" s="23">
        <v>13.99</v>
      </c>
      <c r="L12" s="23" t="s">
        <v>111</v>
      </c>
      <c r="M12" s="23">
        <v>13.99</v>
      </c>
      <c r="N12" s="23" t="s">
        <v>112</v>
      </c>
      <c r="O12" s="23">
        <v>16.95</v>
      </c>
      <c r="P12" s="24"/>
      <c r="Q12" s="76">
        <v>13.99</v>
      </c>
      <c r="R12" s="76">
        <v>18.989999999999998</v>
      </c>
      <c r="S12" s="76">
        <f>(18.99-13.99)/18.99</f>
        <v>0.26329647182727745</v>
      </c>
      <c r="T12" s="24"/>
    </row>
    <row r="13" spans="1:1024">
      <c r="A13" s="21" t="s">
        <v>24</v>
      </c>
      <c r="B13" s="22" t="s">
        <v>113</v>
      </c>
      <c r="C13" s="22">
        <v>5.99</v>
      </c>
      <c r="D13" s="23" t="s">
        <v>114</v>
      </c>
      <c r="E13" s="23">
        <v>8.7899999999999991</v>
      </c>
      <c r="F13" s="23" t="s">
        <v>115</v>
      </c>
      <c r="G13" s="23">
        <v>5.98</v>
      </c>
      <c r="H13" s="23" t="s">
        <v>116</v>
      </c>
      <c r="I13" s="23">
        <v>7.29</v>
      </c>
      <c r="J13" s="23" t="s">
        <v>117</v>
      </c>
      <c r="K13" s="23">
        <v>6.89</v>
      </c>
      <c r="L13" s="23" t="s">
        <v>116</v>
      </c>
      <c r="M13" s="23">
        <v>5.49</v>
      </c>
      <c r="N13" s="23" t="s">
        <v>118</v>
      </c>
      <c r="O13" s="23">
        <v>6.97</v>
      </c>
      <c r="P13" s="24"/>
      <c r="Q13" s="76">
        <v>5.49</v>
      </c>
      <c r="R13" s="76">
        <v>8.7899999999999991</v>
      </c>
      <c r="S13" s="76">
        <f>(8.79-5.49)/8.79</f>
        <v>0.37542662116040948</v>
      </c>
      <c r="T13" s="24"/>
    </row>
    <row r="14" spans="1:1024">
      <c r="A14" s="21" t="s">
        <v>25</v>
      </c>
      <c r="B14" s="22" t="s">
        <v>119</v>
      </c>
      <c r="C14" s="22">
        <v>4.6900000000000004</v>
      </c>
      <c r="D14" s="22" t="s">
        <v>120</v>
      </c>
      <c r="E14" s="23">
        <v>4.3899999999999997</v>
      </c>
      <c r="F14" s="23" t="s">
        <v>121</v>
      </c>
      <c r="G14" s="23">
        <v>4.28</v>
      </c>
      <c r="H14" s="23" t="s">
        <v>121</v>
      </c>
      <c r="I14" s="23">
        <v>4.29</v>
      </c>
      <c r="J14" s="23" t="s">
        <v>122</v>
      </c>
      <c r="K14" s="23">
        <v>4.3899999999999997</v>
      </c>
      <c r="L14" s="25" t="s">
        <v>123</v>
      </c>
      <c r="M14" s="26">
        <v>4.0599999999999996</v>
      </c>
      <c r="N14" s="23" t="s">
        <v>124</v>
      </c>
      <c r="O14" s="23">
        <v>4.3899999999999997</v>
      </c>
      <c r="P14" s="24"/>
      <c r="Q14" s="76">
        <v>4.0599999999999996</v>
      </c>
      <c r="R14" s="76">
        <v>4.6900000000000004</v>
      </c>
      <c r="S14" s="76">
        <f>(4.69-4.06)/4.69</f>
        <v>0.13432835820895539</v>
      </c>
      <c r="T14" s="24"/>
    </row>
    <row r="15" spans="1:1024">
      <c r="A15" s="21" t="s">
        <v>26</v>
      </c>
      <c r="B15" s="22" t="s">
        <v>125</v>
      </c>
      <c r="C15" s="22">
        <v>3.79</v>
      </c>
      <c r="D15" s="23" t="s">
        <v>125</v>
      </c>
      <c r="E15" s="23">
        <v>3.99</v>
      </c>
      <c r="F15" s="23" t="s">
        <v>126</v>
      </c>
      <c r="G15" s="23">
        <v>3.18</v>
      </c>
      <c r="H15" s="23" t="s">
        <v>125</v>
      </c>
      <c r="I15" s="23">
        <v>4.49</v>
      </c>
      <c r="J15" s="23" t="s">
        <v>125</v>
      </c>
      <c r="K15" s="23">
        <v>3.99</v>
      </c>
      <c r="L15" s="27" t="s">
        <v>127</v>
      </c>
      <c r="M15" s="26">
        <v>2.19</v>
      </c>
      <c r="N15" s="23" t="s">
        <v>125</v>
      </c>
      <c r="O15" s="23">
        <v>3.47</v>
      </c>
      <c r="P15" s="24"/>
      <c r="Q15" s="76">
        <v>2.19</v>
      </c>
      <c r="R15" s="76">
        <v>4.49</v>
      </c>
      <c r="S15" s="76">
        <f>(4.49-2.19)/4.49</f>
        <v>0.51224944320712695</v>
      </c>
      <c r="T15" s="24"/>
    </row>
    <row r="16" spans="1:1024">
      <c r="A16" s="21" t="s">
        <v>27</v>
      </c>
      <c r="B16" s="22" t="s">
        <v>128</v>
      </c>
      <c r="C16" s="22">
        <v>3.99</v>
      </c>
      <c r="D16" s="23" t="s">
        <v>128</v>
      </c>
      <c r="E16" s="23">
        <v>4.1900000000000004</v>
      </c>
      <c r="F16" s="23" t="s">
        <v>129</v>
      </c>
      <c r="G16" s="23">
        <v>4.58</v>
      </c>
      <c r="H16" s="23" t="s">
        <v>129</v>
      </c>
      <c r="I16" s="23">
        <v>4.8899999999999997</v>
      </c>
      <c r="J16" s="23" t="s">
        <v>128</v>
      </c>
      <c r="K16" s="23">
        <v>4.1900000000000004</v>
      </c>
      <c r="L16" s="25" t="s">
        <v>130</v>
      </c>
      <c r="M16" s="26">
        <v>5.35</v>
      </c>
      <c r="N16" s="23" t="s">
        <v>128</v>
      </c>
      <c r="O16" s="23">
        <v>3.97</v>
      </c>
      <c r="P16" s="24"/>
      <c r="Q16" s="76">
        <v>3.97</v>
      </c>
      <c r="R16" s="76">
        <v>5.35</v>
      </c>
      <c r="S16" s="76">
        <f>(5.35-3.97)/5.35</f>
        <v>0.25794392523364479</v>
      </c>
      <c r="T16" s="24"/>
    </row>
    <row r="17" spans="1:20">
      <c r="A17" s="21" t="s">
        <v>28</v>
      </c>
      <c r="B17" s="22" t="s">
        <v>131</v>
      </c>
      <c r="C17" s="22">
        <v>9.49</v>
      </c>
      <c r="D17" s="23" t="s">
        <v>132</v>
      </c>
      <c r="E17" s="23">
        <v>9.2899999999999991</v>
      </c>
      <c r="F17" s="23" t="s">
        <v>132</v>
      </c>
      <c r="G17" s="23">
        <v>9.68</v>
      </c>
      <c r="H17" s="23" t="s">
        <v>133</v>
      </c>
      <c r="I17" s="23">
        <v>9.68</v>
      </c>
      <c r="J17" s="23" t="s">
        <v>132</v>
      </c>
      <c r="K17" s="23">
        <v>9.2899999999999991</v>
      </c>
      <c r="L17" s="25" t="s">
        <v>132</v>
      </c>
      <c r="M17" s="26">
        <v>9.49</v>
      </c>
      <c r="N17" s="23" t="s">
        <v>133</v>
      </c>
      <c r="O17" s="23">
        <v>9.4700000000000006</v>
      </c>
      <c r="P17" s="24"/>
      <c r="Q17" s="76">
        <v>9.2899999999999991</v>
      </c>
      <c r="R17" s="76">
        <v>9.68</v>
      </c>
      <c r="S17" s="76">
        <f>(9.68-9.29)/9.68</f>
        <v>4.0289256198347168E-2</v>
      </c>
      <c r="T17" s="24"/>
    </row>
    <row r="18" spans="1:20">
      <c r="A18" s="21" t="s">
        <v>29</v>
      </c>
      <c r="B18" s="22" t="s">
        <v>134</v>
      </c>
      <c r="C18" s="22">
        <v>7.79</v>
      </c>
      <c r="D18" s="23" t="s">
        <v>135</v>
      </c>
      <c r="E18" s="23">
        <v>8.99</v>
      </c>
      <c r="F18" s="23" t="s">
        <v>134</v>
      </c>
      <c r="G18" s="23">
        <v>7.98</v>
      </c>
      <c r="H18" s="23" t="s">
        <v>136</v>
      </c>
      <c r="I18" s="23">
        <v>9.59</v>
      </c>
      <c r="J18" s="23" t="s">
        <v>137</v>
      </c>
      <c r="K18" s="23">
        <v>8.99</v>
      </c>
      <c r="L18" s="25" t="s">
        <v>138</v>
      </c>
      <c r="M18" s="26">
        <v>8.99</v>
      </c>
      <c r="N18" s="23" t="s">
        <v>138</v>
      </c>
      <c r="O18" s="23">
        <v>9.65</v>
      </c>
      <c r="P18" s="24"/>
      <c r="Q18" s="76">
        <v>7.79</v>
      </c>
      <c r="R18" s="76">
        <v>9.65</v>
      </c>
      <c r="S18" s="76">
        <f>(9.65-7.79)/9.65</f>
        <v>0.19274611398963734</v>
      </c>
      <c r="T18" s="24"/>
    </row>
    <row r="19" spans="1:20">
      <c r="A19" s="21" t="s">
        <v>30</v>
      </c>
      <c r="B19" s="22" t="s">
        <v>139</v>
      </c>
      <c r="C19" s="22">
        <v>4.6900000000000004</v>
      </c>
      <c r="D19" s="23" t="s">
        <v>140</v>
      </c>
      <c r="E19" s="23">
        <v>5.99</v>
      </c>
      <c r="F19" s="23" t="s">
        <v>5</v>
      </c>
      <c r="G19" s="23">
        <v>5.28</v>
      </c>
      <c r="H19" s="23" t="s">
        <v>141</v>
      </c>
      <c r="I19" s="23">
        <v>4.99</v>
      </c>
      <c r="J19" s="23" t="s">
        <v>142</v>
      </c>
      <c r="K19" s="23">
        <v>4.99</v>
      </c>
      <c r="L19" s="23" t="s">
        <v>139</v>
      </c>
      <c r="M19" s="26">
        <v>4.99</v>
      </c>
      <c r="N19" s="23" t="s">
        <v>9</v>
      </c>
      <c r="O19" s="23">
        <v>4.93</v>
      </c>
      <c r="P19" s="24"/>
      <c r="Q19" s="76">
        <v>4.6900000000000004</v>
      </c>
      <c r="R19" s="76">
        <v>5.99</v>
      </c>
      <c r="S19" s="76">
        <f>(5.99-4.69)/5.99</f>
        <v>0.21702838063439062</v>
      </c>
      <c r="T19" s="24"/>
    </row>
    <row r="20" spans="1:20">
      <c r="A20" s="21" t="s">
        <v>31</v>
      </c>
      <c r="B20" s="22" t="s">
        <v>143</v>
      </c>
      <c r="C20" s="22">
        <v>1.9</v>
      </c>
      <c r="D20" s="23" t="s">
        <v>144</v>
      </c>
      <c r="E20" s="23">
        <v>1.59</v>
      </c>
      <c r="F20" s="23" t="s">
        <v>144</v>
      </c>
      <c r="G20" s="23">
        <v>1.58</v>
      </c>
      <c r="H20" s="23" t="s">
        <v>145</v>
      </c>
      <c r="I20" s="23">
        <v>1.25</v>
      </c>
      <c r="J20" s="23" t="s">
        <v>144</v>
      </c>
      <c r="K20" s="23">
        <v>1.19</v>
      </c>
      <c r="L20" s="23" t="s">
        <v>146</v>
      </c>
      <c r="M20" s="28">
        <v>1.45</v>
      </c>
      <c r="N20" s="23" t="s">
        <v>144</v>
      </c>
      <c r="O20" s="23">
        <v>1.37</v>
      </c>
      <c r="P20" s="24"/>
      <c r="Q20" s="76">
        <v>1.19</v>
      </c>
      <c r="R20" s="76">
        <v>1.9</v>
      </c>
      <c r="S20" s="76">
        <f>(1.9-1.19)/1.9</f>
        <v>0.37368421052631579</v>
      </c>
      <c r="T20" s="24"/>
    </row>
    <row r="21" spans="1:20">
      <c r="A21" s="21" t="s">
        <v>32</v>
      </c>
      <c r="B21" s="22" t="s">
        <v>147</v>
      </c>
      <c r="C21" s="22">
        <v>2.15</v>
      </c>
      <c r="D21" s="23" t="s">
        <v>147</v>
      </c>
      <c r="E21" s="23">
        <v>2.4900000000000002</v>
      </c>
      <c r="F21" s="23" t="s">
        <v>147</v>
      </c>
      <c r="G21" s="23">
        <v>2.15</v>
      </c>
      <c r="H21" s="23" t="s">
        <v>147</v>
      </c>
      <c r="I21" s="23">
        <v>2.29</v>
      </c>
      <c r="J21" s="23" t="s">
        <v>147</v>
      </c>
      <c r="K21" s="23">
        <v>2.09</v>
      </c>
      <c r="L21" s="23" t="s">
        <v>148</v>
      </c>
      <c r="M21" s="28">
        <v>1.79</v>
      </c>
      <c r="N21" s="23" t="s">
        <v>149</v>
      </c>
      <c r="O21" s="23">
        <v>1.79</v>
      </c>
      <c r="P21" s="24"/>
      <c r="Q21" s="76">
        <v>1.79</v>
      </c>
      <c r="R21" s="76">
        <v>2.4900000000000002</v>
      </c>
      <c r="S21" s="76">
        <f>(2.49-1.79)/2.49</f>
        <v>0.28112449799196793</v>
      </c>
      <c r="T21" s="24"/>
    </row>
    <row r="22" spans="1:20">
      <c r="A22" s="21" t="s">
        <v>33</v>
      </c>
      <c r="B22" s="22" t="s">
        <v>150</v>
      </c>
      <c r="C22" s="22">
        <v>3.99</v>
      </c>
      <c r="D22" s="23" t="s">
        <v>151</v>
      </c>
      <c r="E22" s="23">
        <v>6.29</v>
      </c>
      <c r="F22" s="29" t="s">
        <v>152</v>
      </c>
      <c r="G22" s="29">
        <v>5.78</v>
      </c>
      <c r="H22" s="23" t="s">
        <v>151</v>
      </c>
      <c r="I22" s="23">
        <v>5.99</v>
      </c>
      <c r="J22" s="23" t="s">
        <v>150</v>
      </c>
      <c r="K22" s="23">
        <v>3.69</v>
      </c>
      <c r="L22" s="23" t="s">
        <v>150</v>
      </c>
      <c r="M22" s="26">
        <v>3.69</v>
      </c>
      <c r="N22" s="23" t="s">
        <v>152</v>
      </c>
      <c r="O22" s="23">
        <v>5.27</v>
      </c>
      <c r="P22" s="24"/>
      <c r="Q22" s="76">
        <v>3.69</v>
      </c>
      <c r="R22" s="76">
        <v>5.99</v>
      </c>
      <c r="S22" s="76">
        <f>(5.99-3.69)/5.99</f>
        <v>0.38397328881469117</v>
      </c>
      <c r="T22" s="24"/>
    </row>
    <row r="23" spans="1:20">
      <c r="A23" s="21" t="s">
        <v>156</v>
      </c>
      <c r="B23" s="22" t="s">
        <v>153</v>
      </c>
      <c r="C23" s="22">
        <v>5.89</v>
      </c>
      <c r="D23" s="23" t="s">
        <v>154</v>
      </c>
      <c r="E23" s="23">
        <v>6.29</v>
      </c>
      <c r="F23" s="23" t="s">
        <v>153</v>
      </c>
      <c r="G23" s="23">
        <v>6.18</v>
      </c>
      <c r="H23" s="23" t="s">
        <v>153</v>
      </c>
      <c r="I23" s="23">
        <v>6.99</v>
      </c>
      <c r="J23" s="23" t="s">
        <v>155</v>
      </c>
      <c r="K23" s="23" t="s">
        <v>155</v>
      </c>
      <c r="L23" s="23" t="s">
        <v>153</v>
      </c>
      <c r="M23" s="28">
        <v>6.15</v>
      </c>
      <c r="N23" s="23" t="s">
        <v>154</v>
      </c>
      <c r="O23" s="23">
        <v>4.93</v>
      </c>
      <c r="P23" s="24"/>
      <c r="Q23" s="76">
        <v>4.93</v>
      </c>
      <c r="R23" s="76">
        <v>6.99</v>
      </c>
      <c r="S23" s="76">
        <f>(6.99-4.93)/6.99</f>
        <v>0.29470672389127334</v>
      </c>
      <c r="T23" s="24"/>
    </row>
    <row r="24" spans="1:20">
      <c r="A24" s="21" t="s">
        <v>157</v>
      </c>
      <c r="B24" s="22" t="s">
        <v>158</v>
      </c>
      <c r="C24" s="22">
        <v>7.99</v>
      </c>
      <c r="D24" s="23" t="s">
        <v>159</v>
      </c>
      <c r="E24" s="23">
        <v>8.69</v>
      </c>
      <c r="F24" s="23" t="s">
        <v>160</v>
      </c>
      <c r="G24" s="23">
        <v>7.18</v>
      </c>
      <c r="H24" s="23" t="s">
        <v>161</v>
      </c>
      <c r="I24" s="23">
        <v>7.99</v>
      </c>
      <c r="J24" s="23" t="s">
        <v>162</v>
      </c>
      <c r="K24" s="23">
        <v>6.99</v>
      </c>
      <c r="L24" s="25" t="s">
        <v>155</v>
      </c>
      <c r="M24" s="28" t="s">
        <v>155</v>
      </c>
      <c r="N24" s="23" t="s">
        <v>155</v>
      </c>
      <c r="O24" s="23" t="s">
        <v>155</v>
      </c>
      <c r="P24" s="24"/>
      <c r="Q24" s="76">
        <v>6.99</v>
      </c>
      <c r="R24" s="76">
        <v>8.69</v>
      </c>
      <c r="S24" s="76">
        <f>(8.69-6.99)/8.69</f>
        <v>0.19562715765247404</v>
      </c>
      <c r="T24" s="24"/>
    </row>
    <row r="25" spans="1:20">
      <c r="A25" s="21" t="s">
        <v>163</v>
      </c>
      <c r="B25" s="22" t="s">
        <v>164</v>
      </c>
      <c r="C25" s="22">
        <v>10.98</v>
      </c>
      <c r="D25" s="23" t="s">
        <v>165</v>
      </c>
      <c r="E25" s="23">
        <v>9.98</v>
      </c>
      <c r="F25" s="23" t="s">
        <v>165</v>
      </c>
      <c r="G25" s="23">
        <v>10.98</v>
      </c>
      <c r="H25" s="23" t="s">
        <v>166</v>
      </c>
      <c r="I25" s="23">
        <v>9.75</v>
      </c>
      <c r="J25" s="23" t="s">
        <v>123</v>
      </c>
      <c r="K25" s="23">
        <v>10.59</v>
      </c>
      <c r="L25" s="25" t="s">
        <v>165</v>
      </c>
      <c r="M25" s="28">
        <v>9.9499999999999993</v>
      </c>
      <c r="N25" s="23" t="s">
        <v>167</v>
      </c>
      <c r="O25" s="23">
        <v>11.87</v>
      </c>
      <c r="P25" s="24"/>
      <c r="Q25" s="76">
        <v>9.75</v>
      </c>
      <c r="R25" s="76">
        <v>11.87</v>
      </c>
      <c r="S25" s="76">
        <f>(11.87-9.75)/11.87</f>
        <v>0.17860151642796962</v>
      </c>
      <c r="T25" s="24"/>
    </row>
    <row r="26" spans="1:20" ht="15" customHeight="1">
      <c r="A26" s="21" t="s">
        <v>168</v>
      </c>
      <c r="B26" s="74" t="s">
        <v>169</v>
      </c>
      <c r="C26" s="75">
        <v>19.989999999999998</v>
      </c>
      <c r="D26" s="74" t="s">
        <v>169</v>
      </c>
      <c r="E26" s="75">
        <v>29.98</v>
      </c>
      <c r="F26" s="74" t="s">
        <v>169</v>
      </c>
      <c r="G26" s="75">
        <v>25.98</v>
      </c>
      <c r="H26" s="74" t="s">
        <v>169</v>
      </c>
      <c r="I26" s="75">
        <v>26.59</v>
      </c>
      <c r="J26" s="74" t="s">
        <v>169</v>
      </c>
      <c r="K26" s="75">
        <v>22.98</v>
      </c>
      <c r="L26" s="74" t="s">
        <v>169</v>
      </c>
      <c r="M26" s="75">
        <v>25.9</v>
      </c>
      <c r="N26" s="74" t="s">
        <v>169</v>
      </c>
      <c r="O26" s="23">
        <v>24.97</v>
      </c>
      <c r="P26" s="74"/>
      <c r="Q26" s="76">
        <v>19.989999999999998</v>
      </c>
      <c r="R26" s="76">
        <v>29.98</v>
      </c>
      <c r="S26" s="76">
        <f>(29.98-19.99)/29.98</f>
        <v>0.33322214809873257</v>
      </c>
      <c r="T26" s="24"/>
    </row>
    <row r="27" spans="1:20" ht="15" customHeight="1">
      <c r="A27" s="21" t="s">
        <v>34</v>
      </c>
      <c r="B27" s="74" t="s">
        <v>169</v>
      </c>
      <c r="C27" s="22">
        <v>3.19</v>
      </c>
      <c r="D27" s="74" t="s">
        <v>169</v>
      </c>
      <c r="E27" s="23">
        <v>3.99</v>
      </c>
      <c r="F27" s="74" t="s">
        <v>169</v>
      </c>
      <c r="G27" s="23">
        <v>3.98</v>
      </c>
      <c r="H27" s="74" t="s">
        <v>169</v>
      </c>
      <c r="I27" s="23">
        <v>3.79</v>
      </c>
      <c r="J27" s="74" t="s">
        <v>169</v>
      </c>
      <c r="K27" s="23">
        <v>3.79</v>
      </c>
      <c r="L27" s="74" t="s">
        <v>169</v>
      </c>
      <c r="M27" s="26">
        <v>3.79</v>
      </c>
      <c r="N27" s="74" t="s">
        <v>169</v>
      </c>
      <c r="O27" s="23">
        <v>3.97</v>
      </c>
      <c r="P27" s="74"/>
      <c r="Q27" s="76">
        <v>3.19</v>
      </c>
      <c r="R27" s="76">
        <v>3.99</v>
      </c>
      <c r="S27" s="76">
        <f>(3.99-3.19)/3.99</f>
        <v>0.20050125313283212</v>
      </c>
      <c r="T27" s="24"/>
    </row>
    <row r="28" spans="1:20" ht="15" customHeight="1">
      <c r="A28" s="21" t="s">
        <v>35</v>
      </c>
      <c r="B28" s="74" t="s">
        <v>169</v>
      </c>
      <c r="C28" s="22">
        <v>5.49</v>
      </c>
      <c r="D28" s="74" t="s">
        <v>169</v>
      </c>
      <c r="E28" s="23">
        <v>4.99</v>
      </c>
      <c r="F28" s="74" t="s">
        <v>169</v>
      </c>
      <c r="G28" s="23">
        <v>6.98</v>
      </c>
      <c r="H28" s="74" t="s">
        <v>169</v>
      </c>
      <c r="I28" s="23">
        <v>5.99</v>
      </c>
      <c r="J28" s="74" t="s">
        <v>169</v>
      </c>
      <c r="K28" s="23">
        <v>6.99</v>
      </c>
      <c r="L28" s="74" t="s">
        <v>169</v>
      </c>
      <c r="M28" s="26">
        <v>5.49</v>
      </c>
      <c r="N28" s="74" t="s">
        <v>169</v>
      </c>
      <c r="O28" s="23">
        <v>6.97</v>
      </c>
      <c r="P28" s="74"/>
      <c r="Q28" s="76">
        <v>4.99</v>
      </c>
      <c r="R28" s="76">
        <v>6.98</v>
      </c>
      <c r="S28" s="76">
        <f>(6.98-4.99)/6.98</f>
        <v>0.28510028653295127</v>
      </c>
      <c r="T28" s="24"/>
    </row>
    <row r="29" spans="1:20" ht="15" customHeight="1">
      <c r="A29" s="21" t="s">
        <v>36</v>
      </c>
      <c r="B29" s="74" t="s">
        <v>169</v>
      </c>
      <c r="C29" s="22">
        <v>5.48</v>
      </c>
      <c r="D29" s="74" t="s">
        <v>169</v>
      </c>
      <c r="E29" s="23">
        <v>5.98</v>
      </c>
      <c r="F29" s="74" t="s">
        <v>169</v>
      </c>
      <c r="G29" s="23">
        <v>5.98</v>
      </c>
      <c r="H29" s="74" t="s">
        <v>169</v>
      </c>
      <c r="I29" s="23">
        <v>5.89</v>
      </c>
      <c r="J29" s="74" t="s">
        <v>169</v>
      </c>
      <c r="K29" s="23">
        <v>5.49</v>
      </c>
      <c r="L29" s="74" t="s">
        <v>169</v>
      </c>
      <c r="M29" s="26">
        <v>5.49</v>
      </c>
      <c r="N29" s="74" t="s">
        <v>169</v>
      </c>
      <c r="O29" s="23">
        <v>3.97</v>
      </c>
      <c r="P29" s="74"/>
      <c r="Q29" s="76">
        <v>3.97</v>
      </c>
      <c r="R29" s="76">
        <v>5.98</v>
      </c>
      <c r="S29" s="76">
        <f>(5.98-3.97)/5.98</f>
        <v>0.33612040133779264</v>
      </c>
      <c r="T29" s="24"/>
    </row>
    <row r="30" spans="1:20" ht="15" customHeight="1">
      <c r="A30" s="21" t="s">
        <v>37</v>
      </c>
      <c r="B30" s="74" t="s">
        <v>169</v>
      </c>
      <c r="C30" s="22">
        <v>4.99</v>
      </c>
      <c r="D30" s="74" t="s">
        <v>169</v>
      </c>
      <c r="E30" s="23">
        <v>8.99</v>
      </c>
      <c r="F30" s="74" t="s">
        <v>169</v>
      </c>
      <c r="G30" s="23">
        <v>5.98</v>
      </c>
      <c r="H30" s="74" t="s">
        <v>169</v>
      </c>
      <c r="I30" s="23" t="s">
        <v>155</v>
      </c>
      <c r="J30" s="74" t="s">
        <v>169</v>
      </c>
      <c r="K30" s="23">
        <v>8.99</v>
      </c>
      <c r="L30" s="74" t="s">
        <v>169</v>
      </c>
      <c r="M30" s="26">
        <v>6.98</v>
      </c>
      <c r="N30" s="74" t="s">
        <v>169</v>
      </c>
      <c r="O30" s="23">
        <v>4.93</v>
      </c>
      <c r="P30" s="74"/>
      <c r="Q30" s="76">
        <v>4.93</v>
      </c>
      <c r="R30" s="76">
        <v>8.99</v>
      </c>
      <c r="S30" s="76">
        <f>(8.99-4.93)/8.99</f>
        <v>0.45161290322580649</v>
      </c>
      <c r="T30" s="24"/>
    </row>
    <row r="31" spans="1:20" ht="15" customHeight="1">
      <c r="A31" s="21" t="s">
        <v>38</v>
      </c>
      <c r="B31" s="74" t="s">
        <v>169</v>
      </c>
      <c r="C31" s="22">
        <v>2.99</v>
      </c>
      <c r="D31" s="74" t="s">
        <v>169</v>
      </c>
      <c r="E31" s="23">
        <v>3.99</v>
      </c>
      <c r="F31" s="74" t="s">
        <v>169</v>
      </c>
      <c r="G31" s="23" t="s">
        <v>155</v>
      </c>
      <c r="H31" s="74" t="s">
        <v>169</v>
      </c>
      <c r="I31" s="23">
        <v>3.79</v>
      </c>
      <c r="J31" s="74" t="s">
        <v>169</v>
      </c>
      <c r="K31" s="23">
        <v>3.49</v>
      </c>
      <c r="L31" s="74" t="s">
        <v>169</v>
      </c>
      <c r="M31" s="26">
        <v>3.49</v>
      </c>
      <c r="N31" s="74" t="s">
        <v>169</v>
      </c>
      <c r="O31" s="23">
        <v>1.97</v>
      </c>
      <c r="P31" s="74"/>
      <c r="Q31" s="76">
        <v>1.97</v>
      </c>
      <c r="R31" s="76">
        <v>3.99</v>
      </c>
      <c r="S31" s="76">
        <f>(3.99-1.97)/3.99</f>
        <v>0.50626566416040109</v>
      </c>
      <c r="T31" s="24"/>
    </row>
    <row r="32" spans="1:20" ht="15" customHeight="1">
      <c r="A32" s="21" t="s">
        <v>39</v>
      </c>
      <c r="B32" s="74" t="s">
        <v>169</v>
      </c>
      <c r="C32" s="22">
        <v>6.99</v>
      </c>
      <c r="D32" s="74" t="s">
        <v>169</v>
      </c>
      <c r="E32" s="23">
        <v>8.99</v>
      </c>
      <c r="F32" s="74" t="s">
        <v>169</v>
      </c>
      <c r="G32" s="23">
        <v>9.89</v>
      </c>
      <c r="H32" s="74" t="s">
        <v>169</v>
      </c>
      <c r="I32" s="23">
        <v>6.99</v>
      </c>
      <c r="J32" s="74" t="s">
        <v>169</v>
      </c>
      <c r="K32" s="23">
        <v>7.79</v>
      </c>
      <c r="L32" s="74" t="s">
        <v>169</v>
      </c>
      <c r="M32" s="26">
        <v>8.7899999999999991</v>
      </c>
      <c r="N32" s="74" t="s">
        <v>169</v>
      </c>
      <c r="O32" s="23">
        <v>8.57</v>
      </c>
      <c r="P32" s="74"/>
      <c r="Q32" s="76">
        <v>6.99</v>
      </c>
      <c r="R32" s="76">
        <v>9.89</v>
      </c>
      <c r="S32" s="76">
        <f>(9.89-6.99)/9.89</f>
        <v>0.29322548028311429</v>
      </c>
      <c r="T32" s="24"/>
    </row>
    <row r="33" spans="1:20" ht="15" customHeight="1">
      <c r="A33" s="21" t="s">
        <v>40</v>
      </c>
      <c r="B33" s="74" t="s">
        <v>169</v>
      </c>
      <c r="C33" s="23">
        <v>7.39</v>
      </c>
      <c r="D33" s="74" t="s">
        <v>169</v>
      </c>
      <c r="E33" s="23">
        <v>7.99</v>
      </c>
      <c r="F33" s="74" t="s">
        <v>169</v>
      </c>
      <c r="G33" s="23">
        <v>9.98</v>
      </c>
      <c r="H33" s="74" t="s">
        <v>169</v>
      </c>
      <c r="I33" s="23">
        <v>6.99</v>
      </c>
      <c r="J33" s="74" t="s">
        <v>169</v>
      </c>
      <c r="K33" s="23">
        <v>7.79</v>
      </c>
      <c r="L33" s="74" t="s">
        <v>169</v>
      </c>
      <c r="M33" s="23">
        <v>7.97</v>
      </c>
      <c r="N33" s="74" t="s">
        <v>169</v>
      </c>
      <c r="O33" s="23">
        <v>4.93</v>
      </c>
      <c r="P33" s="74"/>
      <c r="Q33" s="76">
        <v>4.93</v>
      </c>
      <c r="R33" s="76">
        <v>7.97</v>
      </c>
      <c r="S33" s="76">
        <f>(7.97-4.93)/7.97</f>
        <v>0.38143036386449186</v>
      </c>
      <c r="T33" s="24"/>
    </row>
    <row r="34" spans="1:20" ht="15" customHeight="1">
      <c r="A34" s="21" t="s">
        <v>41</v>
      </c>
      <c r="B34" s="22" t="s">
        <v>170</v>
      </c>
      <c r="C34" s="22">
        <v>2.79</v>
      </c>
      <c r="D34" s="30" t="s">
        <v>171</v>
      </c>
      <c r="E34" s="23">
        <v>4.6900000000000004</v>
      </c>
      <c r="F34" s="23" t="s">
        <v>172</v>
      </c>
      <c r="G34" s="23">
        <v>3.98</v>
      </c>
      <c r="H34" s="23" t="s">
        <v>172</v>
      </c>
      <c r="I34" s="23">
        <v>5.69</v>
      </c>
      <c r="J34" s="23" t="s">
        <v>173</v>
      </c>
      <c r="K34" s="23">
        <v>3.29</v>
      </c>
      <c r="L34" s="26" t="s">
        <v>171</v>
      </c>
      <c r="M34" s="23">
        <v>5.35</v>
      </c>
      <c r="N34" s="23" t="s">
        <v>170</v>
      </c>
      <c r="O34" s="23">
        <v>2.97</v>
      </c>
      <c r="P34" s="74"/>
      <c r="Q34" s="76">
        <v>2.79</v>
      </c>
      <c r="R34" s="76">
        <v>5.69</v>
      </c>
      <c r="S34" s="76">
        <f>(5.69-2.79)/5.69</f>
        <v>0.50966608084358522</v>
      </c>
      <c r="T34" s="24"/>
    </row>
    <row r="35" spans="1:20" ht="15" customHeight="1">
      <c r="A35" s="21" t="s">
        <v>42</v>
      </c>
      <c r="B35" s="22" t="s">
        <v>174</v>
      </c>
      <c r="C35" s="22">
        <v>2.59</v>
      </c>
      <c r="D35" s="23" t="s">
        <v>174</v>
      </c>
      <c r="E35" s="23">
        <v>2.69</v>
      </c>
      <c r="F35" s="23" t="s">
        <v>174</v>
      </c>
      <c r="G35" s="23">
        <v>2.98</v>
      </c>
      <c r="H35" s="23" t="s">
        <v>174</v>
      </c>
      <c r="I35" s="23">
        <v>2.69</v>
      </c>
      <c r="J35" s="23" t="s">
        <v>174</v>
      </c>
      <c r="K35" s="23">
        <v>2.69</v>
      </c>
      <c r="L35" s="25" t="s">
        <v>174</v>
      </c>
      <c r="M35" s="29">
        <v>2.79</v>
      </c>
      <c r="N35" s="23" t="s">
        <v>174</v>
      </c>
      <c r="O35" s="23">
        <v>2.97</v>
      </c>
      <c r="P35" s="74"/>
      <c r="Q35" s="76">
        <v>2.59</v>
      </c>
      <c r="R35" s="76">
        <v>2.98</v>
      </c>
      <c r="S35" s="76">
        <f>(2.98-2.59)/2.98</f>
        <v>0.13087248322147654</v>
      </c>
      <c r="T35" s="24"/>
    </row>
    <row r="36" spans="1:20" ht="15" customHeight="1">
      <c r="A36" s="21" t="s">
        <v>43</v>
      </c>
      <c r="B36" s="22" t="s">
        <v>175</v>
      </c>
      <c r="C36" s="22">
        <v>9.98</v>
      </c>
      <c r="D36" s="23" t="s">
        <v>175</v>
      </c>
      <c r="E36" s="23">
        <v>11.99</v>
      </c>
      <c r="F36" s="23" t="s">
        <v>175</v>
      </c>
      <c r="G36" s="23">
        <v>10.98</v>
      </c>
      <c r="H36" s="23" t="s">
        <v>176</v>
      </c>
      <c r="I36" s="23">
        <v>7.99</v>
      </c>
      <c r="J36" s="23" t="s">
        <v>177</v>
      </c>
      <c r="K36" s="23">
        <v>8.99</v>
      </c>
      <c r="L36" s="26" t="s">
        <v>176</v>
      </c>
      <c r="M36" s="23">
        <v>8.99</v>
      </c>
      <c r="N36" s="23" t="s">
        <v>175</v>
      </c>
      <c r="O36" s="23">
        <v>7.65</v>
      </c>
      <c r="P36" s="74"/>
      <c r="Q36" s="76">
        <v>7.65</v>
      </c>
      <c r="R36" s="76">
        <v>11.99</v>
      </c>
      <c r="S36" s="76">
        <f>(11.99-7.65)/11.99</f>
        <v>0.36196830692243537</v>
      </c>
      <c r="T36" s="24"/>
    </row>
    <row r="37" spans="1:20" ht="15" customHeight="1">
      <c r="A37" s="21" t="s">
        <v>44</v>
      </c>
      <c r="B37" s="22" t="s">
        <v>178</v>
      </c>
      <c r="C37" s="22">
        <v>9.98</v>
      </c>
      <c r="D37" s="23" t="s">
        <v>177</v>
      </c>
      <c r="E37" s="23">
        <v>11.79</v>
      </c>
      <c r="F37" s="23" t="s">
        <v>178</v>
      </c>
      <c r="G37" s="23">
        <v>7.99</v>
      </c>
      <c r="H37" s="23" t="s">
        <v>178</v>
      </c>
      <c r="I37" s="23">
        <v>8.99</v>
      </c>
      <c r="J37" s="23" t="s">
        <v>177</v>
      </c>
      <c r="K37" s="23">
        <v>8.99</v>
      </c>
      <c r="L37" s="26" t="s">
        <v>176</v>
      </c>
      <c r="M37" s="23">
        <v>8.99</v>
      </c>
      <c r="N37" s="23" t="s">
        <v>198</v>
      </c>
      <c r="O37" s="23">
        <v>10.98</v>
      </c>
      <c r="P37" s="74"/>
      <c r="Q37" s="76">
        <v>7.99</v>
      </c>
      <c r="R37" s="76">
        <v>11.79</v>
      </c>
      <c r="S37" s="76">
        <f>(11.79-7.99)/11.79</f>
        <v>0.32230703986429171</v>
      </c>
      <c r="T37" s="24"/>
    </row>
    <row r="38" spans="1:20" ht="15" customHeight="1">
      <c r="A38" s="21" t="s">
        <v>179</v>
      </c>
      <c r="B38" s="22" t="s">
        <v>180</v>
      </c>
      <c r="C38" s="22">
        <v>5.99</v>
      </c>
      <c r="D38" s="23" t="s">
        <v>173</v>
      </c>
      <c r="E38" s="23">
        <v>5.99</v>
      </c>
      <c r="F38" s="23" t="s">
        <v>180</v>
      </c>
      <c r="G38" s="23">
        <v>5.88</v>
      </c>
      <c r="H38" s="23" t="s">
        <v>190</v>
      </c>
      <c r="I38" s="23">
        <v>2.69</v>
      </c>
      <c r="J38" s="23" t="s">
        <v>180</v>
      </c>
      <c r="K38" s="23">
        <v>6.49</v>
      </c>
      <c r="L38" s="26" t="s">
        <v>180</v>
      </c>
      <c r="M38" s="23">
        <v>6.85</v>
      </c>
      <c r="N38" s="23" t="s">
        <v>190</v>
      </c>
      <c r="O38" s="23">
        <v>2.4700000000000002</v>
      </c>
      <c r="P38" s="74"/>
      <c r="Q38" s="76">
        <v>2.4700000000000002</v>
      </c>
      <c r="R38" s="76">
        <v>6.85</v>
      </c>
      <c r="S38" s="76">
        <f>(6.85-2.47)/6.85</f>
        <v>0.63941605839416049</v>
      </c>
      <c r="T38" s="24"/>
    </row>
    <row r="39" spans="1:20" ht="15" customHeight="1">
      <c r="A39" s="21" t="s">
        <v>45</v>
      </c>
      <c r="B39" s="22" t="s">
        <v>181</v>
      </c>
      <c r="C39" s="22">
        <v>1.49</v>
      </c>
      <c r="D39" s="23" t="s">
        <v>181</v>
      </c>
      <c r="E39" s="23">
        <v>2.29</v>
      </c>
      <c r="F39" s="23" t="s">
        <v>182</v>
      </c>
      <c r="G39" s="23">
        <v>1.98</v>
      </c>
      <c r="H39" s="23" t="s">
        <v>177</v>
      </c>
      <c r="I39" s="23">
        <v>1.75</v>
      </c>
      <c r="J39" s="23" t="s">
        <v>183</v>
      </c>
      <c r="K39" s="23">
        <v>1.39</v>
      </c>
      <c r="L39" s="26" t="s">
        <v>184</v>
      </c>
      <c r="M39" s="23">
        <v>1.99</v>
      </c>
      <c r="N39" s="23" t="s">
        <v>199</v>
      </c>
      <c r="O39" s="23">
        <v>1.77</v>
      </c>
      <c r="P39" s="74"/>
      <c r="Q39" s="76">
        <v>1.39</v>
      </c>
      <c r="R39" s="76">
        <v>2.29</v>
      </c>
      <c r="S39" s="76">
        <f>(2.29-1.39)/2.29</f>
        <v>0.39301310043668125</v>
      </c>
      <c r="T39" s="24"/>
    </row>
    <row r="40" spans="1:20" ht="15" customHeight="1">
      <c r="A40" s="21" t="s">
        <v>185</v>
      </c>
      <c r="B40" s="22" t="s">
        <v>186</v>
      </c>
      <c r="C40" s="22">
        <v>7.99</v>
      </c>
      <c r="D40" s="23" t="s">
        <v>175</v>
      </c>
      <c r="E40" s="23">
        <v>7.99</v>
      </c>
      <c r="F40" s="23" t="s">
        <v>177</v>
      </c>
      <c r="G40" s="23">
        <v>6.99</v>
      </c>
      <c r="H40" s="23" t="s">
        <v>175</v>
      </c>
      <c r="I40" s="23">
        <v>7.98</v>
      </c>
      <c r="J40" s="23" t="s">
        <v>175</v>
      </c>
      <c r="K40" s="23">
        <v>6.99</v>
      </c>
      <c r="L40" s="26" t="s">
        <v>175</v>
      </c>
      <c r="M40" s="23">
        <v>6.99</v>
      </c>
      <c r="N40" s="23" t="s">
        <v>200</v>
      </c>
      <c r="O40" s="23">
        <v>6.95</v>
      </c>
      <c r="P40" s="74"/>
      <c r="Q40" s="76">
        <v>6.95</v>
      </c>
      <c r="R40" s="76">
        <v>7.99</v>
      </c>
      <c r="S40" s="76">
        <f>(7.99-6.95)/7.99</f>
        <v>0.13016270337922403</v>
      </c>
      <c r="T40" s="24"/>
    </row>
    <row r="41" spans="1:20" ht="15" customHeight="1">
      <c r="A41" s="21" t="s">
        <v>46</v>
      </c>
      <c r="B41" s="22" t="s">
        <v>187</v>
      </c>
      <c r="C41" s="22">
        <v>2.99</v>
      </c>
      <c r="D41" s="23" t="s">
        <v>187</v>
      </c>
      <c r="E41" s="23">
        <v>3.99</v>
      </c>
      <c r="F41" s="23" t="s">
        <v>188</v>
      </c>
      <c r="G41" s="23">
        <v>4.4800000000000004</v>
      </c>
      <c r="H41" s="23" t="s">
        <v>188</v>
      </c>
      <c r="I41" s="23">
        <v>2.99</v>
      </c>
      <c r="J41" s="23" t="s">
        <v>187</v>
      </c>
      <c r="K41" s="23">
        <v>4.59</v>
      </c>
      <c r="L41" s="26" t="s">
        <v>189</v>
      </c>
      <c r="M41" s="26">
        <v>3.09</v>
      </c>
      <c r="N41" s="23" t="s">
        <v>189</v>
      </c>
      <c r="O41" s="23">
        <v>3.27</v>
      </c>
      <c r="P41" s="74"/>
      <c r="Q41" s="76">
        <v>2.99</v>
      </c>
      <c r="R41" s="76">
        <v>4.59</v>
      </c>
      <c r="S41" s="76">
        <f>(4.59-2.99)/4.59</f>
        <v>0.34858387799564261</v>
      </c>
      <c r="T41" s="24"/>
    </row>
    <row r="42" spans="1:20" ht="15" customHeight="1">
      <c r="A42" s="21" t="s">
        <v>47</v>
      </c>
      <c r="B42" s="22" t="s">
        <v>189</v>
      </c>
      <c r="C42" s="22">
        <v>2.99</v>
      </c>
      <c r="D42" s="23" t="s">
        <v>188</v>
      </c>
      <c r="E42" s="23">
        <v>3.39</v>
      </c>
      <c r="F42" s="23" t="s">
        <v>191</v>
      </c>
      <c r="G42" s="23">
        <v>3.78</v>
      </c>
      <c r="H42" s="23" t="s">
        <v>192</v>
      </c>
      <c r="I42" s="23">
        <v>4.29</v>
      </c>
      <c r="J42" s="23" t="s">
        <v>188</v>
      </c>
      <c r="K42" s="23">
        <v>3.79</v>
      </c>
      <c r="L42" s="26" t="s">
        <v>191</v>
      </c>
      <c r="M42" s="26">
        <v>3.59</v>
      </c>
      <c r="N42" s="23" t="s">
        <v>191</v>
      </c>
      <c r="O42" s="23">
        <v>2.97</v>
      </c>
      <c r="P42" s="74"/>
      <c r="Q42" s="76">
        <v>2.97</v>
      </c>
      <c r="R42" s="76">
        <v>4.29</v>
      </c>
      <c r="S42" s="76">
        <f>(4.29-2.97)/4.29</f>
        <v>0.30769230769230765</v>
      </c>
      <c r="T42" s="24"/>
    </row>
    <row r="43" spans="1:20" ht="15" customHeight="1">
      <c r="A43" s="21" t="s">
        <v>48</v>
      </c>
      <c r="B43" s="22" t="s">
        <v>193</v>
      </c>
      <c r="C43" s="22">
        <v>2.19</v>
      </c>
      <c r="D43" s="23" t="s">
        <v>194</v>
      </c>
      <c r="E43" s="23">
        <v>1.79</v>
      </c>
      <c r="F43" s="23" t="s">
        <v>189</v>
      </c>
      <c r="G43" s="23">
        <v>1.98</v>
      </c>
      <c r="H43" s="23" t="s">
        <v>189</v>
      </c>
      <c r="I43" s="23">
        <v>1.99</v>
      </c>
      <c r="J43" s="23" t="s">
        <v>194</v>
      </c>
      <c r="K43" s="23">
        <v>1.79</v>
      </c>
      <c r="L43" s="26" t="s">
        <v>195</v>
      </c>
      <c r="M43" s="26">
        <v>1.69</v>
      </c>
      <c r="N43" s="23" t="s">
        <v>189</v>
      </c>
      <c r="O43" s="23">
        <v>1.97</v>
      </c>
      <c r="P43" s="74"/>
      <c r="Q43" s="76">
        <v>1.69</v>
      </c>
      <c r="R43" s="76">
        <v>2.19</v>
      </c>
      <c r="S43" s="76">
        <f>(2.19-1.69)/2.19</f>
        <v>0.22831050228310504</v>
      </c>
      <c r="T43" s="24"/>
    </row>
    <row r="44" spans="1:20" ht="15" customHeight="1">
      <c r="A44" s="21" t="s">
        <v>49</v>
      </c>
      <c r="B44" s="22" t="s">
        <v>188</v>
      </c>
      <c r="C44" s="22">
        <v>14.98</v>
      </c>
      <c r="D44" s="23" t="s">
        <v>188</v>
      </c>
      <c r="E44" s="23">
        <v>13.98</v>
      </c>
      <c r="F44" s="23" t="s">
        <v>196</v>
      </c>
      <c r="G44" s="23">
        <v>12.95</v>
      </c>
      <c r="H44" s="23" t="s">
        <v>189</v>
      </c>
      <c r="I44" s="23">
        <v>15.99</v>
      </c>
      <c r="J44" s="23" t="s">
        <v>155</v>
      </c>
      <c r="K44" s="23" t="s">
        <v>155</v>
      </c>
      <c r="L44" s="26" t="s">
        <v>189</v>
      </c>
      <c r="M44" s="26">
        <v>12.99</v>
      </c>
      <c r="N44" s="23" t="s">
        <v>201</v>
      </c>
      <c r="O44" s="23">
        <v>13.97</v>
      </c>
      <c r="P44" s="74"/>
      <c r="Q44" s="76">
        <v>12.95</v>
      </c>
      <c r="R44" s="76">
        <v>15.99</v>
      </c>
      <c r="S44" s="76">
        <f>(15.99-12.95)/15.99</f>
        <v>0.19011882426516577</v>
      </c>
      <c r="T44" s="24"/>
    </row>
    <row r="45" spans="1:20" ht="15" customHeight="1">
      <c r="A45" s="21" t="s">
        <v>50</v>
      </c>
      <c r="B45" s="22" t="s">
        <v>189</v>
      </c>
      <c r="C45" s="22">
        <v>5.79</v>
      </c>
      <c r="D45" s="23" t="s">
        <v>197</v>
      </c>
      <c r="E45" s="23">
        <v>14.29</v>
      </c>
      <c r="F45" s="23" t="s">
        <v>189</v>
      </c>
      <c r="G45" s="23">
        <v>7.78</v>
      </c>
      <c r="H45" s="23" t="s">
        <v>189</v>
      </c>
      <c r="I45" s="23">
        <v>6.49</v>
      </c>
      <c r="J45" s="23" t="s">
        <v>197</v>
      </c>
      <c r="K45" s="23">
        <v>13.59</v>
      </c>
      <c r="L45" s="26" t="s">
        <v>189</v>
      </c>
      <c r="M45" s="26">
        <v>6.99</v>
      </c>
      <c r="N45" s="23" t="s">
        <v>189</v>
      </c>
      <c r="O45" s="23">
        <v>5.93</v>
      </c>
      <c r="P45" s="74"/>
      <c r="Q45" s="76">
        <v>5.79</v>
      </c>
      <c r="R45" s="76">
        <v>14.29</v>
      </c>
      <c r="S45" s="76">
        <f>(14.29-5.79)/14.29</f>
        <v>0.59482155353393984</v>
      </c>
      <c r="T45" s="24"/>
    </row>
    <row r="46" spans="1:20" ht="15.75" customHeight="1">
      <c r="A46" s="7" t="s">
        <v>51</v>
      </c>
      <c r="B46" s="6" t="str">
        <f>B3</f>
        <v>ARCHER</v>
      </c>
      <c r="C46" s="6"/>
      <c r="D46" s="6" t="str">
        <f>D3</f>
        <v>REDE TOP</v>
      </c>
      <c r="E46" s="6" t="s">
        <v>52</v>
      </c>
      <c r="F46" s="6" t="str">
        <f>F3</f>
        <v>COOPER MINI</v>
      </c>
      <c r="G46" s="6"/>
      <c r="H46" s="6" t="str">
        <f>H3</f>
        <v>OTTO</v>
      </c>
      <c r="I46" s="6"/>
      <c r="J46" s="6" t="str">
        <f>J3</f>
        <v>PRECEIRO</v>
      </c>
      <c r="K46" s="6"/>
      <c r="L46" s="6" t="str">
        <f>L3</f>
        <v>KOMPRÃO</v>
      </c>
      <c r="M46" s="6"/>
      <c r="N46" s="6" t="str">
        <f>N3</f>
        <v>CAROL</v>
      </c>
      <c r="O46" s="6"/>
      <c r="P46" s="24"/>
      <c r="Q46" s="5" t="s">
        <v>53</v>
      </c>
      <c r="R46" s="74"/>
      <c r="S46" s="74"/>
      <c r="T46" s="24"/>
    </row>
    <row r="47" spans="1:20">
      <c r="A47" s="7"/>
      <c r="B47" s="6">
        <v>279.74</v>
      </c>
      <c r="C47" s="6"/>
      <c r="D47" s="6">
        <v>330.87</v>
      </c>
      <c r="E47" s="6"/>
      <c r="F47" s="6">
        <v>304.83999999999997</v>
      </c>
      <c r="G47" s="6"/>
      <c r="H47" s="6">
        <v>295.36</v>
      </c>
      <c r="I47" s="6">
        <f>SUM(J5:J45)</f>
        <v>0</v>
      </c>
      <c r="J47" s="6">
        <v>277.41000000000003</v>
      </c>
      <c r="K47" s="6"/>
      <c r="L47" s="6">
        <v>281.62</v>
      </c>
      <c r="M47" s="6"/>
      <c r="N47" s="6">
        <v>272.7</v>
      </c>
      <c r="O47" s="6"/>
      <c r="P47" s="24"/>
      <c r="Q47" s="5"/>
      <c r="R47" s="74"/>
      <c r="S47" s="74"/>
      <c r="T47" s="24"/>
    </row>
    <row r="48" spans="1:20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31">
        <f>SUM(Q5:Q45)</f>
        <v>244.23000000000002</v>
      </c>
      <c r="R48" s="24"/>
      <c r="S48" s="24"/>
      <c r="T48" s="24"/>
    </row>
    <row r="49" spans="1:21">
      <c r="A49" s="32" t="s">
        <v>54</v>
      </c>
      <c r="B49" s="4">
        <v>272.7</v>
      </c>
      <c r="C49" s="4"/>
      <c r="Q49"/>
    </row>
    <row r="50" spans="1:21">
      <c r="A50" s="33"/>
      <c r="B50" s="34"/>
      <c r="C50" s="35"/>
      <c r="Q50"/>
      <c r="T50" s="16"/>
      <c r="U50" s="16"/>
    </row>
    <row r="51" spans="1:21">
      <c r="T51" s="16"/>
      <c r="U51" s="16"/>
    </row>
    <row r="52" spans="1:21">
      <c r="A52" s="3"/>
      <c r="B52" s="2"/>
      <c r="C52" s="2"/>
      <c r="D52" s="1"/>
      <c r="E52" s="1"/>
      <c r="T52" s="16"/>
      <c r="U52" s="16"/>
    </row>
    <row r="53" spans="1:21">
      <c r="A53" s="3"/>
      <c r="B53" s="2"/>
      <c r="C53" s="2"/>
      <c r="D53" s="1"/>
      <c r="E53" s="1"/>
      <c r="T53" s="16"/>
      <c r="U53" s="16"/>
    </row>
    <row r="54" spans="1:21">
      <c r="A54" s="3"/>
      <c r="B54" s="2"/>
      <c r="C54" s="2"/>
      <c r="D54" s="1"/>
      <c r="E54" s="1"/>
      <c r="T54" s="16"/>
      <c r="U54" s="16"/>
    </row>
    <row r="55" spans="1:21">
      <c r="A55" s="3"/>
      <c r="B55" s="2"/>
      <c r="C55" s="2"/>
      <c r="D55" s="1"/>
      <c r="E55" s="1"/>
      <c r="T55" s="16"/>
      <c r="U55" s="16"/>
    </row>
    <row r="56" spans="1:21">
      <c r="A56" s="3"/>
      <c r="B56" s="2"/>
      <c r="C56" s="2"/>
      <c r="D56" s="1"/>
      <c r="E56" s="1"/>
      <c r="T56" s="16"/>
      <c r="U56" s="16"/>
    </row>
    <row r="57" spans="1:21">
      <c r="A57" s="3"/>
      <c r="B57" s="2"/>
      <c r="C57" s="2"/>
      <c r="D57" s="1"/>
      <c r="E57" s="1"/>
      <c r="T57" s="16"/>
      <c r="U57" s="16"/>
    </row>
    <row r="58" spans="1:21">
      <c r="A58" s="3"/>
      <c r="B58" s="2"/>
      <c r="C58" s="2"/>
      <c r="D58" s="1"/>
      <c r="E58" s="1"/>
      <c r="T58" s="16"/>
      <c r="U58" s="16"/>
    </row>
    <row r="59" spans="1:21">
      <c r="A59" s="3"/>
      <c r="B59" s="2"/>
      <c r="C59" s="2"/>
      <c r="D59" s="1"/>
      <c r="E59" s="1"/>
      <c r="P59" s="36"/>
      <c r="T59" s="16"/>
      <c r="U59" s="16"/>
    </row>
    <row r="60" spans="1:21">
      <c r="A60" s="3"/>
      <c r="B60" s="2"/>
      <c r="C60" s="2"/>
      <c r="D60" s="2"/>
      <c r="E60" s="2"/>
      <c r="T60" s="16"/>
      <c r="U60" s="16"/>
    </row>
    <row r="61" spans="1:21">
      <c r="A61" s="3"/>
      <c r="B61" s="2"/>
      <c r="C61" s="2"/>
      <c r="D61" s="2"/>
      <c r="E61" s="2"/>
      <c r="T61" s="16"/>
      <c r="U61" s="16"/>
    </row>
    <row r="62" spans="1:21">
      <c r="B62" s="58"/>
      <c r="C62" s="58"/>
      <c r="D62" s="58"/>
      <c r="E62" s="58"/>
      <c r="T62" s="16"/>
      <c r="U62" s="16"/>
    </row>
    <row r="63" spans="1:21">
      <c r="T63" s="16"/>
      <c r="U63" s="16"/>
    </row>
    <row r="64" spans="1:21">
      <c r="T64" s="16"/>
      <c r="U64" s="16"/>
    </row>
    <row r="65" spans="20:21">
      <c r="T65" s="16"/>
      <c r="U65" s="16"/>
    </row>
  </sheetData>
  <mergeCells count="53">
    <mergeCell ref="B61:C61"/>
    <mergeCell ref="D61:E61"/>
    <mergeCell ref="B62:C62"/>
    <mergeCell ref="D62:E62"/>
    <mergeCell ref="B58:C58"/>
    <mergeCell ref="D58:E58"/>
    <mergeCell ref="B59:C59"/>
    <mergeCell ref="D59:E59"/>
    <mergeCell ref="B60:C60"/>
    <mergeCell ref="D60:E60"/>
    <mergeCell ref="L47:M47"/>
    <mergeCell ref="N47:O47"/>
    <mergeCell ref="B49:C49"/>
    <mergeCell ref="A52:A6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Q3:S3"/>
    <mergeCell ref="U3:V3"/>
    <mergeCell ref="A46:A47"/>
    <mergeCell ref="B46:C46"/>
    <mergeCell ref="D46:E46"/>
    <mergeCell ref="F46:G46"/>
    <mergeCell ref="H46:I46"/>
    <mergeCell ref="J46:K46"/>
    <mergeCell ref="L46:M46"/>
    <mergeCell ref="N46:O46"/>
    <mergeCell ref="Q46:Q47"/>
    <mergeCell ref="B47:C47"/>
    <mergeCell ref="D47:E47"/>
    <mergeCell ref="F47:G47"/>
    <mergeCell ref="H47:I47"/>
    <mergeCell ref="J47:K47"/>
    <mergeCell ref="A1:O1"/>
    <mergeCell ref="A2:G2"/>
    <mergeCell ref="H2:O2"/>
    <mergeCell ref="A3:A4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" right="0" top="0" bottom="0.59055118110236227" header="0.51181102362204722" footer="0.51181102362204722"/>
  <pageSetup paperSize="9" scale="69" orientation="portrait" horizontalDpi="300" verticalDpi="300" r:id="rId1"/>
  <colBreaks count="2" manualBreakCount="2">
    <brk id="13" max="1048575" man="1"/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LY72"/>
  <sheetViews>
    <sheetView showGridLines="0" view="pageBreakPreview" topLeftCell="A37" zoomScaleNormal="110" workbookViewId="0">
      <selection activeCell="D50" sqref="D50"/>
    </sheetView>
  </sheetViews>
  <sheetFormatPr defaultColWidth="11.5703125" defaultRowHeight="15"/>
  <cols>
    <col min="1" max="1" width="24.28515625" style="15" customWidth="1"/>
    <col min="2" max="2" width="10" style="15" customWidth="1"/>
    <col min="3" max="3" width="4.28515625" style="15" customWidth="1"/>
    <col min="4" max="4" width="10" style="15" customWidth="1"/>
    <col min="5" max="5" width="4.28515625" style="15" customWidth="1"/>
    <col min="6" max="6" width="10" style="15" customWidth="1"/>
    <col min="7" max="7" width="4.28515625" style="15" customWidth="1"/>
    <col min="8" max="8" width="10" style="15" customWidth="1"/>
    <col min="9" max="9" width="4.28515625" style="15" customWidth="1"/>
    <col min="10" max="10" width="10" style="15" customWidth="1"/>
    <col min="11" max="11" width="4.28515625" style="15" customWidth="1"/>
    <col min="12" max="12" width="10" style="15" customWidth="1"/>
    <col min="13" max="13" width="4.28515625" style="15" customWidth="1"/>
    <col min="14" max="14" width="10" style="15" customWidth="1"/>
    <col min="15" max="15" width="4.28515625" style="15" customWidth="1"/>
    <col min="16" max="16" width="10" style="15" customWidth="1"/>
    <col min="17" max="17" width="4.28515625" style="15" customWidth="1"/>
    <col min="18" max="18" width="10" style="15" customWidth="1"/>
    <col min="19" max="19" width="4.28515625" style="15" customWidth="1"/>
    <col min="20" max="1013" width="11.5703125" style="15"/>
  </cols>
  <sheetData>
    <row r="1" spans="1:19" ht="48.2" customHeight="1">
      <c r="A1" s="59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37"/>
      <c r="O1" s="37"/>
      <c r="P1" s="37"/>
      <c r="Q1" s="37"/>
      <c r="R1" s="37"/>
      <c r="S1" s="37"/>
    </row>
    <row r="2" spans="1:19" ht="36.950000000000003" customHeight="1">
      <c r="A2" s="60" t="str">
        <f>DADOS!H2</f>
        <v>Realizada no dia 16 de maio de 2022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37"/>
      <c r="O2" s="37"/>
      <c r="P2" s="37"/>
      <c r="Q2" s="37"/>
      <c r="R2" s="37"/>
      <c r="S2" s="37"/>
    </row>
    <row r="3" spans="1:19" ht="12.75" customHeight="1">
      <c r="A3" s="61" t="s">
        <v>2</v>
      </c>
      <c r="B3" s="62" t="str">
        <f>DADOS!B3</f>
        <v>ARCHER</v>
      </c>
      <c r="C3" s="62"/>
      <c r="D3" s="62" t="str">
        <f>DADOS!D3</f>
        <v>REDE TOP</v>
      </c>
      <c r="E3" s="62"/>
      <c r="F3" s="62" t="str">
        <f>DADOS!F3</f>
        <v>COOPER MINI</v>
      </c>
      <c r="G3" s="62"/>
      <c r="H3" s="62" t="str">
        <f>DADOS!H3</f>
        <v>OTTO</v>
      </c>
      <c r="I3" s="62"/>
      <c r="J3" s="62" t="str">
        <f>DADOS!J3</f>
        <v>PRECEIRO</v>
      </c>
      <c r="K3" s="62"/>
      <c r="L3" s="62" t="str">
        <f>DADOS!L3</f>
        <v>KOMPRÃO</v>
      </c>
      <c r="M3" s="62"/>
      <c r="N3" s="62" t="str">
        <f>DADOS!N3</f>
        <v>CAROL</v>
      </c>
      <c r="O3" s="62"/>
      <c r="P3" s="62" t="e">
        <f>#REF!</f>
        <v>#REF!</v>
      </c>
      <c r="Q3" s="62"/>
      <c r="R3" s="62" t="e">
        <f>#REF!</f>
        <v>#REF!</v>
      </c>
      <c r="S3" s="62"/>
    </row>
    <row r="4" spans="1:19" ht="12.75" customHeight="1">
      <c r="A4" s="61"/>
      <c r="B4" s="38" t="s">
        <v>11</v>
      </c>
      <c r="C4" s="38" t="s">
        <v>56</v>
      </c>
      <c r="D4" s="38" t="s">
        <v>11</v>
      </c>
      <c r="E4" s="38" t="s">
        <v>56</v>
      </c>
      <c r="F4" s="38" t="s">
        <v>11</v>
      </c>
      <c r="G4" s="38" t="s">
        <v>56</v>
      </c>
      <c r="H4" s="38" t="s">
        <v>11</v>
      </c>
      <c r="I4" s="38" t="s">
        <v>56</v>
      </c>
      <c r="J4" s="38" t="s">
        <v>11</v>
      </c>
      <c r="K4" s="38" t="s">
        <v>56</v>
      </c>
      <c r="L4" s="38" t="s">
        <v>11</v>
      </c>
      <c r="M4" s="38" t="s">
        <v>56</v>
      </c>
      <c r="N4" s="38" t="s">
        <v>11</v>
      </c>
      <c r="O4" s="38" t="s">
        <v>56</v>
      </c>
      <c r="P4" s="38" t="s">
        <v>11</v>
      </c>
      <c r="Q4" s="38" t="s">
        <v>56</v>
      </c>
      <c r="R4" s="38" t="s">
        <v>11</v>
      </c>
      <c r="S4" s="38" t="s">
        <v>56</v>
      </c>
    </row>
    <row r="5" spans="1:19" ht="12.75" customHeight="1">
      <c r="A5" s="39" t="str">
        <f>DADOS!A5</f>
        <v>Achocolatado (400 g)</v>
      </c>
      <c r="B5" s="40" t="str">
        <f>DADOS!B5</f>
        <v>APTI POWER</v>
      </c>
      <c r="C5" s="41">
        <f>DADOS!C5</f>
        <v>4.6900000000000004</v>
      </c>
      <c r="D5" s="40" t="str">
        <f>DADOS!D5</f>
        <v>APTI POWER</v>
      </c>
      <c r="E5" s="41">
        <f>DADOS!E5</f>
        <v>4.3499999999999996</v>
      </c>
      <c r="F5" s="40" t="str">
        <f>DADOS!F5</f>
        <v>MUKY</v>
      </c>
      <c r="G5" s="41">
        <f>DADOS!G5</f>
        <v>4.9800000000000004</v>
      </c>
      <c r="H5" s="40" t="str">
        <f>DADOS!H5</f>
        <v>MUKY</v>
      </c>
      <c r="I5" s="41">
        <f>DADOS!I5</f>
        <v>5.99</v>
      </c>
      <c r="J5" s="41" t="str">
        <f>DADOS!J5</f>
        <v>APTI POWER</v>
      </c>
      <c r="K5" s="41">
        <f>DADOS!K5</f>
        <v>4.3899999999999997</v>
      </c>
      <c r="L5" s="40" t="str">
        <f>DADOS!L5</f>
        <v>APTI POWER</v>
      </c>
      <c r="M5" s="42">
        <f>DADOS!M5</f>
        <v>4.79</v>
      </c>
      <c r="N5" s="40" t="str">
        <f>DADOS!N5</f>
        <v xml:space="preserve">APTI POWER </v>
      </c>
      <c r="O5" s="42">
        <f>DADOS!O5</f>
        <v>4.2300000000000004</v>
      </c>
      <c r="P5" s="42" t="e">
        <f>#REF!</f>
        <v>#REF!</v>
      </c>
      <c r="Q5" s="42" t="e">
        <f>#REF!</f>
        <v>#REF!</v>
      </c>
      <c r="R5" s="42" t="e">
        <f>#REF!</f>
        <v>#REF!</v>
      </c>
      <c r="S5" s="42" t="e">
        <f>#REF!</f>
        <v>#REF!</v>
      </c>
    </row>
    <row r="6" spans="1:19" ht="12.75" customHeight="1">
      <c r="A6" s="39" t="str">
        <f>DADOS!A6</f>
        <v>Açúcar Refinado (5 kg)</v>
      </c>
      <c r="B6" s="40" t="str">
        <f>DADOS!B6</f>
        <v>ALTO ALEGRE</v>
      </c>
      <c r="C6" s="41">
        <f>DADOS!C6</f>
        <v>18.989999999999998</v>
      </c>
      <c r="D6" s="40" t="str">
        <f>DADOS!D6</f>
        <v>ALTO ALEGRE</v>
      </c>
      <c r="E6" s="41">
        <f>DADOS!E6</f>
        <v>21.49</v>
      </c>
      <c r="F6" s="40" t="str">
        <f>DADOS!F6</f>
        <v>ALTO ALEGRE</v>
      </c>
      <c r="G6" s="41">
        <f>DADOS!G6</f>
        <v>21.38</v>
      </c>
      <c r="H6" s="40" t="str">
        <f>DADOS!H6</f>
        <v>ALTO ALEGRE</v>
      </c>
      <c r="I6" s="41">
        <f>DADOS!I6</f>
        <v>19.89</v>
      </c>
      <c r="J6" s="41" t="str">
        <f>DADOS!J6</f>
        <v>GUARANI</v>
      </c>
      <c r="K6" s="41">
        <f>DADOS!K6</f>
        <v>19.989999999999998</v>
      </c>
      <c r="L6" s="40" t="str">
        <f>DADOS!L6</f>
        <v>GUARANI</v>
      </c>
      <c r="M6" s="42">
        <f>DADOS!M6</f>
        <v>18.940000000000001</v>
      </c>
      <c r="N6" s="40" t="str">
        <f>DADOS!N6</f>
        <v>ALTO ALEGRE</v>
      </c>
      <c r="O6" s="42">
        <f>DADOS!O6</f>
        <v>18.97</v>
      </c>
      <c r="P6" s="42" t="e">
        <f>#REF!</f>
        <v>#REF!</v>
      </c>
      <c r="Q6" s="42" t="e">
        <f>#REF!</f>
        <v>#REF!</v>
      </c>
      <c r="R6" s="42" t="e">
        <f>#REF!</f>
        <v>#REF!</v>
      </c>
      <c r="S6" s="42" t="e">
        <f>#REF!</f>
        <v>#REF!</v>
      </c>
    </row>
    <row r="7" spans="1:19" ht="12.75" customHeight="1">
      <c r="A7" s="39" t="str">
        <f>DADOS!A7</f>
        <v>Arroz Parboilizado Tipo 1 (5 kg)</v>
      </c>
      <c r="B7" s="40" t="str">
        <f>DADOS!B7</f>
        <v>SITIO CERCADO</v>
      </c>
      <c r="C7" s="41">
        <f>DADOS!C7</f>
        <v>15.97</v>
      </c>
      <c r="D7" s="40" t="str">
        <f>DADOS!D7</f>
        <v>DO VALE</v>
      </c>
      <c r="E7" s="41">
        <f>DADOS!E7</f>
        <v>14.79</v>
      </c>
      <c r="F7" s="40" t="str">
        <f>DADOS!F7</f>
        <v xml:space="preserve">CHINES </v>
      </c>
      <c r="G7" s="41">
        <f>DADOS!G7</f>
        <v>17.38</v>
      </c>
      <c r="H7" s="40" t="str">
        <f>DADOS!H7</f>
        <v>KIKA</v>
      </c>
      <c r="I7" s="41">
        <f>DADOS!I7</f>
        <v>16.989999999999998</v>
      </c>
      <c r="J7" s="41" t="str">
        <f>DADOS!J7</f>
        <v>DALON</v>
      </c>
      <c r="K7" s="41">
        <f>DADOS!K7</f>
        <v>15.99</v>
      </c>
      <c r="L7" s="40" t="str">
        <f>DADOS!L7</f>
        <v>KIKA</v>
      </c>
      <c r="M7" s="42">
        <f>DADOS!M7</f>
        <v>13.79</v>
      </c>
      <c r="N7" s="40" t="str">
        <f>DADOS!N7</f>
        <v>KIKA</v>
      </c>
      <c r="O7" s="42">
        <f>DADOS!O7</f>
        <v>15.93</v>
      </c>
      <c r="P7" s="42" t="e">
        <f>#REF!</f>
        <v>#REF!</v>
      </c>
      <c r="Q7" s="42" t="e">
        <f>#REF!</f>
        <v>#REF!</v>
      </c>
      <c r="R7" s="42" t="e">
        <f>#REF!</f>
        <v>#REF!</v>
      </c>
      <c r="S7" s="42" t="e">
        <f>#REF!</f>
        <v>#REF!</v>
      </c>
    </row>
    <row r="8" spans="1:19" ht="12.75" customHeight="1">
      <c r="A8" s="39" t="str">
        <f>DADOS!A8</f>
        <v>Café em pó (500 g)</v>
      </c>
      <c r="B8" s="40" t="str">
        <f>DADOS!B8</f>
        <v>CORSETTI</v>
      </c>
      <c r="C8" s="41">
        <f>DADOS!C8</f>
        <v>8.65</v>
      </c>
      <c r="D8" s="40" t="str">
        <f>DADOS!D8</f>
        <v>BOM JESUS</v>
      </c>
      <c r="E8" s="41">
        <f>DADOS!E8</f>
        <v>15.69</v>
      </c>
      <c r="F8" s="40" t="str">
        <f>DADOS!F8</f>
        <v>CABLOCO</v>
      </c>
      <c r="G8" s="41">
        <f>DADOS!G8</f>
        <v>14.48</v>
      </c>
      <c r="H8" s="40" t="str">
        <f>DADOS!H8</f>
        <v>COLONIAL</v>
      </c>
      <c r="I8" s="41">
        <f>DADOS!I8</f>
        <v>13.29</v>
      </c>
      <c r="J8" s="41" t="str">
        <f>DADOS!J8</f>
        <v>CABLOCO</v>
      </c>
      <c r="K8" s="41">
        <f>DADOS!K8</f>
        <v>13.49</v>
      </c>
      <c r="L8" s="40" t="str">
        <f>DADOS!L8</f>
        <v>MELITTA</v>
      </c>
      <c r="M8" s="42">
        <f>DADOS!M8</f>
        <v>18.79</v>
      </c>
      <c r="N8" s="40" t="str">
        <f>DADOS!N8</f>
        <v>COLONIAL</v>
      </c>
      <c r="O8" s="42">
        <f>DADOS!O8</f>
        <v>13.87</v>
      </c>
      <c r="P8" s="42" t="e">
        <f>#REF!</f>
        <v>#REF!</v>
      </c>
      <c r="Q8" s="42" t="e">
        <f>#REF!</f>
        <v>#REF!</v>
      </c>
      <c r="R8" s="42" t="e">
        <f>#REF!</f>
        <v>#REF!</v>
      </c>
      <c r="S8" s="42" t="e">
        <f>#REF!</f>
        <v>#REF!</v>
      </c>
    </row>
    <row r="9" spans="1:19" ht="12.75" customHeight="1">
      <c r="A9" s="39" t="str">
        <f>DADOS!A9</f>
        <v>Doce de Frutas (400 g)</v>
      </c>
      <c r="B9" s="40" t="str">
        <f>DADOS!B9</f>
        <v>DOCAL</v>
      </c>
      <c r="C9" s="41">
        <f>DADOS!C9</f>
        <v>4.99</v>
      </c>
      <c r="D9" s="40" t="str">
        <f>DADOS!D9</f>
        <v>AUREA</v>
      </c>
      <c r="E9" s="41">
        <f>DADOS!E9</f>
        <v>5.55</v>
      </c>
      <c r="F9" s="40" t="str">
        <f>DADOS!F9</f>
        <v>PIÁ</v>
      </c>
      <c r="G9" s="41">
        <f>DADOS!G9</f>
        <v>5.39</v>
      </c>
      <c r="H9" s="40" t="str">
        <f>DADOS!H9</f>
        <v>AUREA</v>
      </c>
      <c r="I9" s="41">
        <f>DADOS!I9</f>
        <v>5.89</v>
      </c>
      <c r="J9" s="41" t="str">
        <f>DADOS!J9</f>
        <v>AUREA</v>
      </c>
      <c r="K9" s="41">
        <f>DADOS!K9</f>
        <v>4.2</v>
      </c>
      <c r="L9" s="40" t="str">
        <f>DADOS!L9</f>
        <v>OLIVEIRA</v>
      </c>
      <c r="M9" s="42">
        <f>DADOS!M9</f>
        <v>3.65</v>
      </c>
      <c r="N9" s="40" t="str">
        <f>DADOS!N9</f>
        <v>LUISAVENSE</v>
      </c>
      <c r="O9" s="42">
        <f>DADOS!O9</f>
        <v>3.97</v>
      </c>
      <c r="P9" s="42" t="e">
        <f>#REF!</f>
        <v>#REF!</v>
      </c>
      <c r="Q9" s="42" t="e">
        <f>#REF!</f>
        <v>#REF!</v>
      </c>
      <c r="R9" s="42" t="e">
        <f>#REF!</f>
        <v>#REF!</v>
      </c>
      <c r="S9" s="42" t="e">
        <f>#REF!</f>
        <v>#REF!</v>
      </c>
    </row>
    <row r="10" spans="1:19" ht="12.75" customHeight="1">
      <c r="A10" s="39" t="str">
        <f>DADOS!A10</f>
        <v>Extrato de Tomate (340/350 g)</v>
      </c>
      <c r="B10" s="40" t="str">
        <f>DADOS!B10</f>
        <v>BONARE</v>
      </c>
      <c r="C10" s="41">
        <f>DADOS!C10</f>
        <v>2.79</v>
      </c>
      <c r="D10" s="40" t="str">
        <f>DADOS!D10</f>
        <v>QUERO</v>
      </c>
      <c r="E10" s="41">
        <f>DADOS!E10</f>
        <v>3.89</v>
      </c>
      <c r="F10" s="40" t="str">
        <f>DADOS!F10</f>
        <v>QUERO</v>
      </c>
      <c r="G10" s="41">
        <f>DADOS!G10</f>
        <v>3.45</v>
      </c>
      <c r="H10" s="40" t="str">
        <f>DADOS!H10</f>
        <v>BONARE</v>
      </c>
      <c r="I10" s="41">
        <f>DADOS!I10</f>
        <v>1.49</v>
      </c>
      <c r="J10" s="41" t="str">
        <f>DADOS!J10</f>
        <v>QUERO</v>
      </c>
      <c r="K10" s="41">
        <f>DADOS!K10</f>
        <v>2.99</v>
      </c>
      <c r="L10" s="40" t="str">
        <f>DADOS!L10</f>
        <v>TOM PALADORI</v>
      </c>
      <c r="M10" s="42">
        <f>DADOS!M10</f>
        <v>1.0900000000000001</v>
      </c>
      <c r="N10" s="40" t="str">
        <f>DADOS!N10</f>
        <v>ELEFANTE</v>
      </c>
      <c r="O10" s="42">
        <f>DADOS!O10</f>
        <v>6.65</v>
      </c>
      <c r="P10" s="42" t="e">
        <f>#REF!</f>
        <v>#REF!</v>
      </c>
      <c r="Q10" s="42" t="e">
        <f>#REF!</f>
        <v>#REF!</v>
      </c>
      <c r="R10" s="42" t="e">
        <f>#REF!</f>
        <v>#REF!</v>
      </c>
      <c r="S10" s="42" t="e">
        <f>#REF!</f>
        <v>#REF!</v>
      </c>
    </row>
    <row r="11" spans="1:19" ht="12.75" customHeight="1">
      <c r="A11" s="39" t="str">
        <f>DADOS!A11</f>
        <v>Farinha de Mandioca Tipo 1 (1 kg)</v>
      </c>
      <c r="B11" s="40" t="str">
        <f>DADOS!B11</f>
        <v>JULLI</v>
      </c>
      <c r="C11" s="41">
        <f>DADOS!C11</f>
        <v>5.59</v>
      </c>
      <c r="D11" s="40" t="str">
        <f>DADOS!D11</f>
        <v>ROCHA</v>
      </c>
      <c r="E11" s="41">
        <f>DADOS!E11</f>
        <v>5.39</v>
      </c>
      <c r="F11" s="40" t="str">
        <f>DADOS!F11</f>
        <v>SUPER 10</v>
      </c>
      <c r="G11" s="41">
        <f>DADOS!G11</f>
        <v>5.98</v>
      </c>
      <c r="H11" s="40" t="str">
        <f>DADOS!H11</f>
        <v>NEGRA CHICA</v>
      </c>
      <c r="I11" s="41">
        <f>DADOS!I11</f>
        <v>5.79</v>
      </c>
      <c r="J11" s="41" t="str">
        <f>DADOS!J11</f>
        <v>ROCHA BRANCA</v>
      </c>
      <c r="K11" s="41">
        <f>DADOS!K11</f>
        <v>5.19</v>
      </c>
      <c r="L11" s="40" t="str">
        <f>DADOS!L11</f>
        <v>ROCHA</v>
      </c>
      <c r="M11" s="42">
        <f>DADOS!M11</f>
        <v>4.8899999999999997</v>
      </c>
      <c r="N11" s="40" t="str">
        <f>DADOS!N11</f>
        <v>THUCARUMAN</v>
      </c>
      <c r="O11" s="42">
        <f>DADOS!O11</f>
        <v>5.93</v>
      </c>
      <c r="P11" s="42" t="e">
        <f>#REF!</f>
        <v>#REF!</v>
      </c>
      <c r="Q11" s="42" t="e">
        <f>#REF!</f>
        <v>#REF!</v>
      </c>
      <c r="R11" s="42" t="e">
        <f>#REF!</f>
        <v>#REF!</v>
      </c>
      <c r="S11" s="42" t="e">
        <f>#REF!</f>
        <v>#REF!</v>
      </c>
    </row>
    <row r="12" spans="1:19" ht="12.75" customHeight="1">
      <c r="A12" s="39" t="str">
        <f>DADOS!A12</f>
        <v>Farinha de Trigo (5 kg)</v>
      </c>
      <c r="B12" s="40" t="str">
        <f>DADOS!B12</f>
        <v>ORQUIDEA</v>
      </c>
      <c r="C12" s="41">
        <f>DADOS!C12</f>
        <v>18.989999999999998</v>
      </c>
      <c r="D12" s="40" t="str">
        <f>DADOS!D12</f>
        <v>NORDESTE</v>
      </c>
      <c r="E12" s="41">
        <f>DADOS!E12</f>
        <v>18.989999999999998</v>
      </c>
      <c r="F12" s="40" t="str">
        <f>DADOS!F12</f>
        <v>DOM PEDRO</v>
      </c>
      <c r="G12" s="41">
        <f>DADOS!G12</f>
        <v>17.48</v>
      </c>
      <c r="H12" s="40" t="str">
        <f>DADOS!H12</f>
        <v>CLARISSIMA</v>
      </c>
      <c r="I12" s="41">
        <f>DADOS!I12</f>
        <v>16.989999999999998</v>
      </c>
      <c r="J12" s="41" t="str">
        <f>DADOS!J12</f>
        <v>FIDALGA</v>
      </c>
      <c r="K12" s="41">
        <f>DADOS!K12</f>
        <v>13.99</v>
      </c>
      <c r="L12" s="40" t="str">
        <f>DADOS!L12</f>
        <v>SUDOESTE</v>
      </c>
      <c r="M12" s="42">
        <f>DADOS!M12</f>
        <v>13.99</v>
      </c>
      <c r="N12" s="40" t="str">
        <f>DADOS!N12</f>
        <v>PRIMOR</v>
      </c>
      <c r="O12" s="42">
        <f>DADOS!O12</f>
        <v>16.95</v>
      </c>
      <c r="P12" s="42" t="e">
        <f>#REF!</f>
        <v>#REF!</v>
      </c>
      <c r="Q12" s="42" t="e">
        <f>#REF!</f>
        <v>#REF!</v>
      </c>
      <c r="R12" s="42" t="e">
        <f>#REF!</f>
        <v>#REF!</v>
      </c>
      <c r="S12" s="42" t="e">
        <f>#REF!</f>
        <v>#REF!</v>
      </c>
    </row>
    <row r="13" spans="1:19" ht="12.75" customHeight="1">
      <c r="A13" s="39" t="str">
        <f>DADOS!A13</f>
        <v>Feijão Preto Tipo 1 (1 kg)</v>
      </c>
      <c r="B13" s="40" t="str">
        <f>DADOS!B13</f>
        <v>MÃE VÉIA</v>
      </c>
      <c r="C13" s="41">
        <f>DADOS!C13</f>
        <v>5.99</v>
      </c>
      <c r="D13" s="40" t="str">
        <f>DADOS!D13</f>
        <v>CALDÃO</v>
      </c>
      <c r="E13" s="41">
        <f>DADOS!E13</f>
        <v>8.7899999999999991</v>
      </c>
      <c r="F13" s="40" t="str">
        <f>DADOS!F13</f>
        <v>TERRA NOSSA</v>
      </c>
      <c r="G13" s="41">
        <f>DADOS!G13</f>
        <v>5.98</v>
      </c>
      <c r="H13" s="40" t="str">
        <f>DADOS!H13</f>
        <v>SANTO DIA</v>
      </c>
      <c r="I13" s="41">
        <f>DADOS!I13</f>
        <v>7.29</v>
      </c>
      <c r="J13" s="41" t="str">
        <f>DADOS!J13</f>
        <v>RESERVA</v>
      </c>
      <c r="K13" s="41">
        <f>DADOS!K13</f>
        <v>6.89</v>
      </c>
      <c r="L13" s="40" t="str">
        <f>DADOS!L13</f>
        <v>SANTO DIA</v>
      </c>
      <c r="M13" s="42">
        <f>DADOS!M13</f>
        <v>5.49</v>
      </c>
      <c r="N13" s="40" t="str">
        <f>DADOS!N13</f>
        <v>RE DA MESA</v>
      </c>
      <c r="O13" s="42">
        <f>DADOS!O13</f>
        <v>6.97</v>
      </c>
      <c r="P13" s="42" t="e">
        <f>#REF!</f>
        <v>#REF!</v>
      </c>
      <c r="Q13" s="42" t="e">
        <f>#REF!</f>
        <v>#REF!</v>
      </c>
      <c r="R13" s="42" t="e">
        <f>#REF!</f>
        <v>#REF!</v>
      </c>
      <c r="S13" s="42" t="e">
        <f>#REF!</f>
        <v>#REF!</v>
      </c>
    </row>
    <row r="14" spans="1:19" ht="12.75" customHeight="1">
      <c r="A14" s="39" t="str">
        <f>DADOS!A14</f>
        <v>Leite Longa Vida Integral (1 L)</v>
      </c>
      <c r="B14" s="40" t="str">
        <f>DADOS!B14</f>
        <v>ITALAC</v>
      </c>
      <c r="C14" s="41">
        <f>DADOS!C14</f>
        <v>4.6900000000000004</v>
      </c>
      <c r="D14" s="40" t="str">
        <f>DADOS!D14</f>
        <v>LANGUIRU</v>
      </c>
      <c r="E14" s="41">
        <f>DADOS!E14</f>
        <v>4.3899999999999997</v>
      </c>
      <c r="F14" s="40" t="str">
        <f>DADOS!F14</f>
        <v>AMANHECER</v>
      </c>
      <c r="G14" s="41">
        <f>DADOS!G14</f>
        <v>4.28</v>
      </c>
      <c r="H14" s="40" t="str">
        <f>DADOS!H14</f>
        <v>AMANHECER</v>
      </c>
      <c r="I14" s="41">
        <f>DADOS!I14</f>
        <v>4.29</v>
      </c>
      <c r="J14" s="41" t="str">
        <f>DADOS!J14</f>
        <v>SANTA CLARA</v>
      </c>
      <c r="K14" s="41">
        <f>DADOS!K14</f>
        <v>4.3899999999999997</v>
      </c>
      <c r="L14" s="40" t="str">
        <f>DADOS!L14</f>
        <v>AURORA</v>
      </c>
      <c r="M14" s="42">
        <f>DADOS!M14</f>
        <v>4.0599999999999996</v>
      </c>
      <c r="N14" s="40" t="str">
        <f>DADOS!N14</f>
        <v>PARMALATI</v>
      </c>
      <c r="O14" s="42">
        <f>DADOS!O14</f>
        <v>4.3899999999999997</v>
      </c>
      <c r="P14" s="42" t="e">
        <f>#REF!</f>
        <v>#REF!</v>
      </c>
      <c r="Q14" s="42" t="e">
        <f>#REF!</f>
        <v>#REF!</v>
      </c>
      <c r="R14" s="42" t="e">
        <f>#REF!</f>
        <v>#REF!</v>
      </c>
      <c r="S14" s="42" t="e">
        <f>#REF!</f>
        <v>#REF!</v>
      </c>
    </row>
    <row r="15" spans="1:19" ht="12.75" customHeight="1">
      <c r="A15" s="39" t="str">
        <f>DADOS!A15</f>
        <v>Macarrão Espaguete c/ Ovos (500 g)</v>
      </c>
      <c r="B15" s="40" t="str">
        <f>DADOS!B15</f>
        <v>PARATI</v>
      </c>
      <c r="C15" s="41">
        <f>DADOS!C15</f>
        <v>3.79</v>
      </c>
      <c r="D15" s="40" t="str">
        <f>DADOS!D15</f>
        <v>PARATI</v>
      </c>
      <c r="E15" s="41">
        <f>DADOS!E15</f>
        <v>3.99</v>
      </c>
      <c r="F15" s="40" t="str">
        <f>DADOS!F15</f>
        <v>NINFA</v>
      </c>
      <c r="G15" s="41">
        <f>DADOS!G15</f>
        <v>3.18</v>
      </c>
      <c r="H15" s="40" t="str">
        <f>DADOS!H15</f>
        <v>PARATI</v>
      </c>
      <c r="I15" s="41">
        <f>DADOS!I15</f>
        <v>4.49</v>
      </c>
      <c r="J15" s="41" t="str">
        <f>DADOS!J15</f>
        <v>PARATI</v>
      </c>
      <c r="K15" s="41">
        <f>DADOS!K15</f>
        <v>3.99</v>
      </c>
      <c r="L15" s="40" t="str">
        <f>DADOS!L15</f>
        <v>DIANA</v>
      </c>
      <c r="M15" s="42">
        <f>DADOS!M15</f>
        <v>2.19</v>
      </c>
      <c r="N15" s="40" t="str">
        <f>DADOS!N15</f>
        <v>PARATI</v>
      </c>
      <c r="O15" s="42">
        <f>DADOS!O15</f>
        <v>3.47</v>
      </c>
      <c r="P15" s="42" t="e">
        <f>#REF!</f>
        <v>#REF!</v>
      </c>
      <c r="Q15" s="42" t="e">
        <f>#REF!</f>
        <v>#REF!</v>
      </c>
      <c r="R15" s="42" t="e">
        <f>#REF!</f>
        <v>#REF!</v>
      </c>
      <c r="S15" s="42" t="e">
        <f>#REF!</f>
        <v>#REF!</v>
      </c>
    </row>
    <row r="16" spans="1:19" ht="12.75" customHeight="1">
      <c r="A16" s="39" t="str">
        <f>DADOS!A16</f>
        <v>Maionese (500 g)</v>
      </c>
      <c r="B16" s="40" t="str">
        <f>DADOS!B16</f>
        <v>SUAVIT</v>
      </c>
      <c r="C16" s="41">
        <f>DADOS!C16</f>
        <v>3.99</v>
      </c>
      <c r="D16" s="40" t="str">
        <f>DADOS!D16</f>
        <v>SUAVIT</v>
      </c>
      <c r="E16" s="41">
        <f>DADOS!E16</f>
        <v>4.1900000000000004</v>
      </c>
      <c r="F16" s="40" t="str">
        <f>DADOS!F16</f>
        <v>SOYA</v>
      </c>
      <c r="G16" s="41">
        <f>DADOS!G16</f>
        <v>4.58</v>
      </c>
      <c r="H16" s="40" t="str">
        <f>DADOS!H16</f>
        <v>SOYA</v>
      </c>
      <c r="I16" s="41">
        <f>DADOS!I16</f>
        <v>4.8899999999999997</v>
      </c>
      <c r="J16" s="41" t="str">
        <f>DADOS!J16</f>
        <v>SUAVIT</v>
      </c>
      <c r="K16" s="41">
        <f>DADOS!K16</f>
        <v>4.1900000000000004</v>
      </c>
      <c r="L16" s="40" t="str">
        <f>DADOS!L16</f>
        <v>ARISCO</v>
      </c>
      <c r="M16" s="42">
        <f>DADOS!M16</f>
        <v>5.35</v>
      </c>
      <c r="N16" s="40" t="str">
        <f>DADOS!N16</f>
        <v>SUAVIT</v>
      </c>
      <c r="O16" s="42">
        <f>DADOS!O16</f>
        <v>3.97</v>
      </c>
      <c r="P16" s="42" t="e">
        <f>#REF!</f>
        <v>#REF!</v>
      </c>
      <c r="Q16" s="42" t="e">
        <f>#REF!</f>
        <v>#REF!</v>
      </c>
      <c r="R16" s="42" t="e">
        <f>#REF!</f>
        <v>#REF!</v>
      </c>
      <c r="S16" s="42" t="e">
        <f>#REF!</f>
        <v>#REF!</v>
      </c>
    </row>
    <row r="17" spans="1:19" ht="12.75" customHeight="1">
      <c r="A17" s="39" t="str">
        <f>DADOS!A17</f>
        <v>Óleo de Soja (900 ml)</v>
      </c>
      <c r="B17" s="40" t="str">
        <f>DADOS!B17</f>
        <v>VITALIV</v>
      </c>
      <c r="C17" s="41">
        <f>DADOS!C17</f>
        <v>9.49</v>
      </c>
      <c r="D17" s="40" t="str">
        <f>DADOS!D17</f>
        <v>COAMO</v>
      </c>
      <c r="E17" s="41">
        <f>DADOS!E17</f>
        <v>9.2899999999999991</v>
      </c>
      <c r="F17" s="40" t="str">
        <f>DADOS!F17</f>
        <v>COAMO</v>
      </c>
      <c r="G17" s="41">
        <f>DADOS!G17</f>
        <v>9.68</v>
      </c>
      <c r="H17" s="40" t="str">
        <f>DADOS!H17</f>
        <v>LEVE</v>
      </c>
      <c r="I17" s="41">
        <f>DADOS!I17</f>
        <v>9.68</v>
      </c>
      <c r="J17" s="41" t="str">
        <f>DADOS!J17</f>
        <v>COAMO</v>
      </c>
      <c r="K17" s="41">
        <f>DADOS!K17</f>
        <v>9.2899999999999991</v>
      </c>
      <c r="L17" s="40" t="str">
        <f>DADOS!L17</f>
        <v>COAMO</v>
      </c>
      <c r="M17" s="42">
        <f>DADOS!M17</f>
        <v>9.49</v>
      </c>
      <c r="N17" s="40" t="str">
        <f>DADOS!N17</f>
        <v>LEVE</v>
      </c>
      <c r="O17" s="42">
        <f>DADOS!O17</f>
        <v>9.4700000000000006</v>
      </c>
      <c r="P17" s="42" t="e">
        <f>#REF!</f>
        <v>#REF!</v>
      </c>
      <c r="Q17" s="42" t="e">
        <f>#REF!</f>
        <v>#REF!</v>
      </c>
      <c r="R17" s="42" t="e">
        <f>#REF!</f>
        <v>#REF!</v>
      </c>
      <c r="S17" s="42" t="e">
        <f>#REF!</f>
        <v>#REF!</v>
      </c>
    </row>
    <row r="18" spans="1:19" ht="12.75" customHeight="1">
      <c r="A18" s="39" t="str">
        <f>DADOS!A18</f>
        <v>Ovos Vermelhos (caixa c/ 12 un.)</v>
      </c>
      <c r="B18" s="40" t="str">
        <f>DADOS!B18</f>
        <v>OVOS LAR</v>
      </c>
      <c r="C18" s="41">
        <f>DADOS!C18</f>
        <v>7.79</v>
      </c>
      <c r="D18" s="40" t="str">
        <f>DADOS!D18</f>
        <v>LEMBECK</v>
      </c>
      <c r="E18" s="41">
        <f>DADOS!E18</f>
        <v>8.99</v>
      </c>
      <c r="F18" s="40" t="str">
        <f>DADOS!F18</f>
        <v>OVOS LAR</v>
      </c>
      <c r="G18" s="41">
        <f>DADOS!G18</f>
        <v>7.98</v>
      </c>
      <c r="H18" s="40" t="str">
        <f>DADOS!H18</f>
        <v>KIASULKE</v>
      </c>
      <c r="I18" s="41">
        <f>DADOS!I18</f>
        <v>9.59</v>
      </c>
      <c r="J18" s="41" t="str">
        <f>DADOS!J18</f>
        <v>RONCHI</v>
      </c>
      <c r="K18" s="41">
        <f>DADOS!K18</f>
        <v>8.99</v>
      </c>
      <c r="L18" s="40" t="str">
        <f>DADOS!L18</f>
        <v>LINDSAY</v>
      </c>
      <c r="M18" s="42">
        <f>DADOS!M18</f>
        <v>8.99</v>
      </c>
      <c r="N18" s="40" t="str">
        <f>DADOS!N18</f>
        <v>LINDSAY</v>
      </c>
      <c r="O18" s="42">
        <f>DADOS!O18</f>
        <v>9.65</v>
      </c>
      <c r="P18" s="42" t="e">
        <f>#REF!</f>
        <v>#REF!</v>
      </c>
      <c r="Q18" s="42" t="e">
        <f>#REF!</f>
        <v>#REF!</v>
      </c>
      <c r="R18" s="42" t="e">
        <f>#REF!</f>
        <v>#REF!</v>
      </c>
      <c r="S18" s="42" t="e">
        <f>#REF!</f>
        <v>#REF!</v>
      </c>
    </row>
    <row r="19" spans="1:19" ht="12.75" customHeight="1">
      <c r="A19" s="39" t="str">
        <f>DADOS!A19</f>
        <v>Pão de forma (400/500g)</v>
      </c>
      <c r="B19" s="40" t="str">
        <f>DADOS!B19</f>
        <v>PULLMAN</v>
      </c>
      <c r="C19" s="41">
        <f>DADOS!C19</f>
        <v>4.6900000000000004</v>
      </c>
      <c r="D19" s="40" t="str">
        <f>DADOS!D19</f>
        <v>VISCONTI</v>
      </c>
      <c r="E19" s="41">
        <f>DADOS!E19</f>
        <v>5.99</v>
      </c>
      <c r="F19" s="40" t="str">
        <f>DADOS!F19</f>
        <v>COOPER MINI</v>
      </c>
      <c r="G19" s="41">
        <f>DADOS!G19</f>
        <v>5.28</v>
      </c>
      <c r="H19" s="40" t="str">
        <f>DADOS!H19</f>
        <v>ALINELA</v>
      </c>
      <c r="I19" s="41">
        <f>DADOS!I19</f>
        <v>4.99</v>
      </c>
      <c r="J19" s="41" t="str">
        <f>DADOS!J19</f>
        <v>INFINITO SABOR</v>
      </c>
      <c r="K19" s="41">
        <f>DADOS!K19</f>
        <v>4.99</v>
      </c>
      <c r="L19" s="40" t="str">
        <f>DADOS!L19</f>
        <v>PULLMAN</v>
      </c>
      <c r="M19" s="42">
        <f>DADOS!M19</f>
        <v>4.99</v>
      </c>
      <c r="N19" s="40" t="str">
        <f>DADOS!N19</f>
        <v>CAROL</v>
      </c>
      <c r="O19" s="42">
        <f>DADOS!O19</f>
        <v>4.93</v>
      </c>
      <c r="P19" s="42" t="e">
        <f>#REF!</f>
        <v>#REF!</v>
      </c>
      <c r="Q19" s="42" t="e">
        <f>#REF!</f>
        <v>#REF!</v>
      </c>
      <c r="R19" s="42" t="e">
        <f>#REF!</f>
        <v>#REF!</v>
      </c>
      <c r="S19" s="42" t="e">
        <f>#REF!</f>
        <v>#REF!</v>
      </c>
    </row>
    <row r="20" spans="1:19" ht="12.75" customHeight="1">
      <c r="A20" s="39" t="str">
        <f>DADOS!A20</f>
        <v>Sal (1 kg)</v>
      </c>
      <c r="B20" s="40" t="str">
        <f>DADOS!B20</f>
        <v>ZIZO</v>
      </c>
      <c r="C20" s="41">
        <f>DADOS!C20</f>
        <v>1.9</v>
      </c>
      <c r="D20" s="40" t="str">
        <f>DADOS!D20</f>
        <v>CRUZEIRO</v>
      </c>
      <c r="E20" s="41">
        <f>DADOS!E20</f>
        <v>1.59</v>
      </c>
      <c r="F20" s="40" t="str">
        <f>DADOS!F20</f>
        <v>CRUZEIRO</v>
      </c>
      <c r="G20" s="41">
        <f>DADOS!G20</f>
        <v>1.58</v>
      </c>
      <c r="H20" s="40" t="str">
        <f>DADOS!H20</f>
        <v>MIMOSAL</v>
      </c>
      <c r="I20" s="41">
        <f>DADOS!I20</f>
        <v>1.25</v>
      </c>
      <c r="J20" s="41" t="str">
        <f>DADOS!J20</f>
        <v>CRUZEIRO</v>
      </c>
      <c r="K20" s="41">
        <f>DADOS!K20</f>
        <v>1.19</v>
      </c>
      <c r="L20" s="40" t="str">
        <f>DADOS!L20</f>
        <v>APOLO</v>
      </c>
      <c r="M20" s="42">
        <f>DADOS!M20</f>
        <v>1.45</v>
      </c>
      <c r="N20" s="40" t="str">
        <f>DADOS!N20</f>
        <v>CRUZEIRO</v>
      </c>
      <c r="O20" s="42">
        <f>DADOS!O20</f>
        <v>1.37</v>
      </c>
      <c r="P20" s="42" t="e">
        <f>#REF!</f>
        <v>#REF!</v>
      </c>
      <c r="Q20" s="42" t="e">
        <f>#REF!</f>
        <v>#REF!</v>
      </c>
      <c r="R20" s="42" t="e">
        <f>#REF!</f>
        <v>#REF!</v>
      </c>
      <c r="S20" s="42" t="e">
        <f>#REF!</f>
        <v>#REF!</v>
      </c>
    </row>
    <row r="21" spans="1:19" ht="12.75" customHeight="1">
      <c r="A21" s="39" t="str">
        <f>DADOS!A21</f>
        <v>Vinagre (900 ml)</v>
      </c>
      <c r="B21" s="40" t="str">
        <f>DADOS!B21</f>
        <v>HENING</v>
      </c>
      <c r="C21" s="41">
        <f>DADOS!C21</f>
        <v>2.15</v>
      </c>
      <c r="D21" s="40" t="str">
        <f>DADOS!D21</f>
        <v>HENING</v>
      </c>
      <c r="E21" s="41">
        <f>DADOS!E21</f>
        <v>2.4900000000000002</v>
      </c>
      <c r="F21" s="40" t="str">
        <f>DADOS!F21</f>
        <v>HENING</v>
      </c>
      <c r="G21" s="41">
        <f>DADOS!G21</f>
        <v>2.15</v>
      </c>
      <c r="H21" s="40" t="str">
        <f>DADOS!H21</f>
        <v>HENING</v>
      </c>
      <c r="I21" s="41">
        <f>DADOS!I21</f>
        <v>2.29</v>
      </c>
      <c r="J21" s="41" t="str">
        <f>DADOS!J21</f>
        <v>HENING</v>
      </c>
      <c r="K21" s="41">
        <f>DADOS!K21</f>
        <v>2.09</v>
      </c>
      <c r="L21" s="40" t="str">
        <f>DADOS!L21</f>
        <v>ROSINA</v>
      </c>
      <c r="M21" s="42">
        <f>DADOS!M21</f>
        <v>1.79</v>
      </c>
      <c r="N21" s="40" t="str">
        <f>DADOS!N21</f>
        <v>CREMIM</v>
      </c>
      <c r="O21" s="42">
        <f>DADOS!O21</f>
        <v>1.79</v>
      </c>
      <c r="P21" s="42" t="e">
        <f>#REF!</f>
        <v>#REF!</v>
      </c>
      <c r="Q21" s="42" t="e">
        <f>#REF!</f>
        <v>#REF!</v>
      </c>
      <c r="R21" s="42" t="e">
        <f>#REF!</f>
        <v>#REF!</v>
      </c>
      <c r="S21" s="42" t="e">
        <f>#REF!</f>
        <v>#REF!</v>
      </c>
    </row>
    <row r="22" spans="1:19" ht="12.75" customHeight="1">
      <c r="A22" s="63" t="s">
        <v>57</v>
      </c>
      <c r="B22" s="64" t="str">
        <f>B3</f>
        <v>ARCHER</v>
      </c>
      <c r="C22" s="64"/>
      <c r="D22" s="64" t="str">
        <f>D3</f>
        <v>REDE TOP</v>
      </c>
      <c r="E22" s="64"/>
      <c r="F22" s="64" t="str">
        <f>F3</f>
        <v>COOPER MINI</v>
      </c>
      <c r="G22" s="64"/>
      <c r="H22" s="64" t="str">
        <f>H3</f>
        <v>OTTO</v>
      </c>
      <c r="I22" s="64"/>
      <c r="J22" s="65" t="str">
        <f>J3</f>
        <v>PRECEIRO</v>
      </c>
      <c r="K22" s="65"/>
      <c r="L22" s="64" t="str">
        <f>L3</f>
        <v>KOMPRÃO</v>
      </c>
      <c r="M22" s="64"/>
      <c r="N22" s="64" t="str">
        <f>N3</f>
        <v>CAROL</v>
      </c>
      <c r="O22" s="64"/>
      <c r="P22" s="64" t="e">
        <f>P3</f>
        <v>#REF!</v>
      </c>
      <c r="Q22" s="64"/>
      <c r="R22" s="64" t="e">
        <f>R3</f>
        <v>#REF!</v>
      </c>
      <c r="S22" s="64"/>
    </row>
    <row r="23" spans="1:19" ht="12.75" customHeight="1">
      <c r="A23" s="63"/>
      <c r="B23" s="43" t="s">
        <v>11</v>
      </c>
      <c r="C23" s="44" t="s">
        <v>56</v>
      </c>
      <c r="D23" s="43" t="s">
        <v>11</v>
      </c>
      <c r="E23" s="44" t="s">
        <v>56</v>
      </c>
      <c r="F23" s="43" t="s">
        <v>11</v>
      </c>
      <c r="G23" s="44" t="s">
        <v>56</v>
      </c>
      <c r="H23" s="43" t="s">
        <v>11</v>
      </c>
      <c r="I23" s="44" t="s">
        <v>56</v>
      </c>
      <c r="J23" s="44" t="s">
        <v>11</v>
      </c>
      <c r="K23" s="44" t="s">
        <v>56</v>
      </c>
      <c r="L23" s="43" t="s">
        <v>11</v>
      </c>
      <c r="M23" s="44" t="s">
        <v>56</v>
      </c>
      <c r="N23" s="43" t="s">
        <v>11</v>
      </c>
      <c r="O23" s="44" t="s">
        <v>56</v>
      </c>
      <c r="P23" s="43" t="s">
        <v>11</v>
      </c>
      <c r="Q23" s="44" t="s">
        <v>56</v>
      </c>
      <c r="R23" s="43" t="s">
        <v>11</v>
      </c>
      <c r="S23" s="44" t="s">
        <v>56</v>
      </c>
    </row>
    <row r="24" spans="1:19" ht="12.75" customHeight="1">
      <c r="A24" s="39" t="str">
        <f>DADOS!A22</f>
        <v>Margarina (500 g)</v>
      </c>
      <c r="B24" s="40" t="str">
        <f>DADOS!B22</f>
        <v>DUALIS</v>
      </c>
      <c r="C24" s="41">
        <f>DADOS!C22</f>
        <v>3.99</v>
      </c>
      <c r="D24" s="40" t="str">
        <f>DADOS!D22</f>
        <v>CLAYBOM</v>
      </c>
      <c r="E24" s="41">
        <f>DADOS!E22</f>
        <v>6.29</v>
      </c>
      <c r="F24" s="40" t="str">
        <f>DADOS!F22</f>
        <v>CREMOSY</v>
      </c>
      <c r="G24" s="41">
        <f>DADOS!G22</f>
        <v>5.78</v>
      </c>
      <c r="H24" s="40" t="str">
        <f>DADOS!H22</f>
        <v>CLAYBOM</v>
      </c>
      <c r="I24" s="41">
        <f>DADOS!I22</f>
        <v>5.99</v>
      </c>
      <c r="J24" s="41" t="str">
        <f>DADOS!J22</f>
        <v>DUALIS</v>
      </c>
      <c r="K24" s="41">
        <f>DADOS!K22</f>
        <v>3.69</v>
      </c>
      <c r="L24" s="40" t="str">
        <f>DADOS!L22</f>
        <v>DUALIS</v>
      </c>
      <c r="M24" s="42">
        <f>DADOS!M22</f>
        <v>3.69</v>
      </c>
      <c r="N24" s="40" t="str">
        <f>DADOS!N22</f>
        <v>CREMOSY</v>
      </c>
      <c r="O24" s="42">
        <f>DADOS!O22</f>
        <v>5.27</v>
      </c>
      <c r="P24" s="42" t="e">
        <f>#REF!</f>
        <v>#REF!</v>
      </c>
      <c r="Q24" s="42" t="e">
        <f>#REF!</f>
        <v>#REF!</v>
      </c>
      <c r="R24" s="42" t="e">
        <f>#REF!</f>
        <v>#REF!</v>
      </c>
      <c r="S24" s="42" t="e">
        <f>#REF!</f>
        <v>#REF!</v>
      </c>
    </row>
    <row r="25" spans="1:19" ht="12.75" customHeight="1">
      <c r="A25" s="39" t="str">
        <f>DADOS!A23</f>
        <v>Presunto Cozido (180 g)</v>
      </c>
      <c r="B25" s="40" t="str">
        <f>DADOS!B23</f>
        <v>PAMPLONA</v>
      </c>
      <c r="C25" s="41">
        <f>DADOS!C23</f>
        <v>5.89</v>
      </c>
      <c r="D25" s="40" t="str">
        <f>DADOS!D23</f>
        <v>EXCELSIOR</v>
      </c>
      <c r="E25" s="41">
        <f>DADOS!E23</f>
        <v>6.29</v>
      </c>
      <c r="F25" s="40" t="str">
        <f>DADOS!F23</f>
        <v>PAMPLONA</v>
      </c>
      <c r="G25" s="41">
        <f>DADOS!G23</f>
        <v>6.18</v>
      </c>
      <c r="H25" s="40" t="str">
        <f>DADOS!H23</f>
        <v>PAMPLONA</v>
      </c>
      <c r="I25" s="41">
        <f>DADOS!I23</f>
        <v>6.99</v>
      </c>
      <c r="J25" s="41" t="str">
        <f>DADOS!J23</f>
        <v>X</v>
      </c>
      <c r="K25" s="41" t="str">
        <f>DADOS!K23</f>
        <v>X</v>
      </c>
      <c r="L25" s="40" t="str">
        <f>DADOS!L23</f>
        <v>PAMPLONA</v>
      </c>
      <c r="M25" s="42">
        <f>DADOS!M23</f>
        <v>6.15</v>
      </c>
      <c r="N25" s="40" t="str">
        <f>DADOS!N23</f>
        <v>EXCELSIOR</v>
      </c>
      <c r="O25" s="42">
        <f>DADOS!O23</f>
        <v>4.93</v>
      </c>
      <c r="P25" s="42" t="e">
        <f>#REF!</f>
        <v>#REF!</v>
      </c>
      <c r="Q25" s="42" t="e">
        <f>#REF!</f>
        <v>#REF!</v>
      </c>
      <c r="R25" s="42" t="e">
        <f>#REF!</f>
        <v>#REF!</v>
      </c>
      <c r="S25" s="42" t="e">
        <f>#REF!</f>
        <v>#REF!</v>
      </c>
    </row>
    <row r="26" spans="1:19" ht="12.75" customHeight="1">
      <c r="A26" s="39" t="str">
        <f>DADOS!A24</f>
        <v>Queijo Mussarela (150 g)</v>
      </c>
      <c r="B26" s="40" t="str">
        <f>DADOS!B24</f>
        <v>LACTOVALE</v>
      </c>
      <c r="C26" s="41">
        <f>DADOS!C24</f>
        <v>7.99</v>
      </c>
      <c r="D26" s="40" t="str">
        <f>DADOS!D24</f>
        <v>LASAROLI</v>
      </c>
      <c r="E26" s="41">
        <f>DADOS!E24</f>
        <v>8.69</v>
      </c>
      <c r="F26" s="40" t="str">
        <f>DADOS!F24</f>
        <v>FRIOLACK</v>
      </c>
      <c r="G26" s="41">
        <f>DADOS!G24</f>
        <v>7.18</v>
      </c>
      <c r="H26" s="40" t="str">
        <f>DADOS!H24</f>
        <v>HOLANDES</v>
      </c>
      <c r="I26" s="41">
        <f>DADOS!I24</f>
        <v>7.99</v>
      </c>
      <c r="J26" s="41" t="str">
        <f>DADOS!J24</f>
        <v>LACLELO</v>
      </c>
      <c r="K26" s="41">
        <f>DADOS!K24</f>
        <v>6.99</v>
      </c>
      <c r="L26" s="40" t="str">
        <f>DADOS!L24</f>
        <v>X</v>
      </c>
      <c r="M26" s="42" t="str">
        <f>DADOS!M24</f>
        <v>X</v>
      </c>
      <c r="N26" s="40" t="str">
        <f>DADOS!N24</f>
        <v>X</v>
      </c>
      <c r="O26" s="42" t="str">
        <f>DADOS!O24</f>
        <v>X</v>
      </c>
      <c r="P26" s="42" t="e">
        <f>#REF!</f>
        <v>#REF!</v>
      </c>
      <c r="Q26" s="42" t="e">
        <f>#REF!</f>
        <v>#REF!</v>
      </c>
      <c r="R26" s="42" t="e">
        <f>#REF!</f>
        <v>#REF!</v>
      </c>
      <c r="S26" s="42" t="e">
        <f>#REF!</f>
        <v>#REF!</v>
      </c>
    </row>
    <row r="27" spans="1:19" ht="12.75" customHeight="1">
      <c r="A27" s="39" t="str">
        <f>DADOS!A25</f>
        <v>Salsicha (500 g)</v>
      </c>
      <c r="B27" s="40" t="str">
        <f>DADOS!B25</f>
        <v>COPACOL</v>
      </c>
      <c r="C27" s="41">
        <f>DADOS!C25</f>
        <v>10.98</v>
      </c>
      <c r="D27" s="40" t="str">
        <f>DADOS!D25</f>
        <v>SEARA</v>
      </c>
      <c r="E27" s="41">
        <f>DADOS!E25</f>
        <v>9.98</v>
      </c>
      <c r="F27" s="40" t="str">
        <f>DADOS!F25</f>
        <v>SEARA</v>
      </c>
      <c r="G27" s="41">
        <f>DADOS!G25</f>
        <v>10.98</v>
      </c>
      <c r="H27" s="40" t="str">
        <f>DADOS!H25</f>
        <v>FRIMESA</v>
      </c>
      <c r="I27" s="41">
        <f>DADOS!I25</f>
        <v>9.75</v>
      </c>
      <c r="J27" s="41" t="str">
        <f>DADOS!J25</f>
        <v>AURORA</v>
      </c>
      <c r="K27" s="41">
        <f>DADOS!K25</f>
        <v>10.59</v>
      </c>
      <c r="L27" s="40" t="str">
        <f>DADOS!L25</f>
        <v>SEARA</v>
      </c>
      <c r="M27" s="42">
        <f>DADOS!M25</f>
        <v>9.9499999999999993</v>
      </c>
      <c r="N27" s="40" t="str">
        <f>DADOS!N25</f>
        <v>PERDIGÃO</v>
      </c>
      <c r="O27" s="42">
        <f>DADOS!O25</f>
        <v>11.87</v>
      </c>
      <c r="P27" s="42" t="e">
        <f>#REF!</f>
        <v>#REF!</v>
      </c>
      <c r="Q27" s="42" t="e">
        <f>#REF!</f>
        <v>#REF!</v>
      </c>
      <c r="R27" s="42" t="e">
        <f>#REF!</f>
        <v>#REF!</v>
      </c>
      <c r="S27" s="42" t="e">
        <f>#REF!</f>
        <v>#REF!</v>
      </c>
    </row>
    <row r="28" spans="1:19" ht="12.75" customHeight="1">
      <c r="A28" s="63" t="s">
        <v>58</v>
      </c>
      <c r="B28" s="64" t="str">
        <f>B3</f>
        <v>ARCHER</v>
      </c>
      <c r="C28" s="64"/>
      <c r="D28" s="64" t="str">
        <f>D3</f>
        <v>REDE TOP</v>
      </c>
      <c r="E28" s="64"/>
      <c r="F28" s="64" t="str">
        <f>F3</f>
        <v>COOPER MINI</v>
      </c>
      <c r="G28" s="64"/>
      <c r="H28" s="64" t="str">
        <f>H3</f>
        <v>OTTO</v>
      </c>
      <c r="I28" s="64"/>
      <c r="J28" s="65" t="str">
        <f>J3</f>
        <v>PRECEIRO</v>
      </c>
      <c r="K28" s="65"/>
      <c r="L28" s="64" t="str">
        <f>L3</f>
        <v>KOMPRÃO</v>
      </c>
      <c r="M28" s="64"/>
      <c r="N28" s="64" t="str">
        <f>N3</f>
        <v>CAROL</v>
      </c>
      <c r="O28" s="64"/>
      <c r="P28" s="64" t="e">
        <f>P3</f>
        <v>#REF!</v>
      </c>
      <c r="Q28" s="64"/>
      <c r="R28" s="64" t="e">
        <f>R3</f>
        <v>#REF!</v>
      </c>
      <c r="S28" s="64"/>
    </row>
    <row r="29" spans="1:19" ht="12.75" customHeight="1">
      <c r="A29" s="63"/>
      <c r="B29" s="43" t="s">
        <v>11</v>
      </c>
      <c r="C29" s="44" t="s">
        <v>56</v>
      </c>
      <c r="D29" s="43" t="s">
        <v>11</v>
      </c>
      <c r="E29" s="44" t="s">
        <v>56</v>
      </c>
      <c r="F29" s="43" t="s">
        <v>11</v>
      </c>
      <c r="G29" s="44" t="s">
        <v>56</v>
      </c>
      <c r="H29" s="43" t="s">
        <v>11</v>
      </c>
      <c r="I29" s="44" t="s">
        <v>56</v>
      </c>
      <c r="J29" s="44" t="s">
        <v>11</v>
      </c>
      <c r="K29" s="44" t="s">
        <v>56</v>
      </c>
      <c r="L29" s="43" t="s">
        <v>11</v>
      </c>
      <c r="M29" s="44" t="s">
        <v>56</v>
      </c>
      <c r="N29" s="43" t="s">
        <v>11</v>
      </c>
      <c r="O29" s="44" t="s">
        <v>56</v>
      </c>
      <c r="P29" s="43" t="s">
        <v>11</v>
      </c>
      <c r="Q29" s="44" t="s">
        <v>56</v>
      </c>
      <c r="R29" s="43" t="s">
        <v>11</v>
      </c>
      <c r="S29" s="44" t="s">
        <v>56</v>
      </c>
    </row>
    <row r="30" spans="1:19" ht="12.75" customHeight="1">
      <c r="A30" s="39" t="str">
        <f>DADOS!A26</f>
        <v>Alho (KILO)</v>
      </c>
      <c r="B30" s="40">
        <f>DADOS!C33</f>
        <v>7.39</v>
      </c>
      <c r="C30" s="41" t="str">
        <f>DADOS!D33</f>
        <v>KILO</v>
      </c>
      <c r="D30" s="40">
        <f>DADOS!E33</f>
        <v>7.99</v>
      </c>
      <c r="E30" s="41" t="str">
        <f>DADOS!F33</f>
        <v>KILO</v>
      </c>
      <c r="F30" s="40">
        <f>DADOS!G33</f>
        <v>9.98</v>
      </c>
      <c r="G30" s="41" t="str">
        <f>DADOS!H33</f>
        <v>KILO</v>
      </c>
      <c r="H30" s="40">
        <f>DADOS!I33</f>
        <v>6.99</v>
      </c>
      <c r="I30" s="41" t="str">
        <f>DADOS!J33</f>
        <v>KILO</v>
      </c>
      <c r="J30" s="41">
        <f>DADOS!K33</f>
        <v>7.79</v>
      </c>
      <c r="K30" s="41" t="str">
        <f>DADOS!L33</f>
        <v>KILO</v>
      </c>
      <c r="L30" s="40">
        <f>DADOS!M33</f>
        <v>7.97</v>
      </c>
      <c r="M30" s="42" t="str">
        <f>DADOS!N33</f>
        <v>KILO</v>
      </c>
      <c r="N30" s="40">
        <f>DADOS!O33</f>
        <v>4.93</v>
      </c>
      <c r="O30" s="42">
        <f>DADOS!O26</f>
        <v>24.97</v>
      </c>
      <c r="P30" s="42" t="e">
        <f>#REF!</f>
        <v>#REF!</v>
      </c>
      <c r="Q30" s="42" t="e">
        <f>#REF!</f>
        <v>#REF!</v>
      </c>
      <c r="R30" s="42" t="e">
        <f>#REF!</f>
        <v>#REF!</v>
      </c>
      <c r="S30" s="42" t="e">
        <f>#REF!</f>
        <v>#REF!</v>
      </c>
    </row>
    <row r="31" spans="1:19" ht="12.75" customHeight="1">
      <c r="A31" s="39" t="str">
        <f>DADOS!A27</f>
        <v>Banana Caturra (1 kg)</v>
      </c>
      <c r="B31" s="40" t="str">
        <f>DADOS!B27</f>
        <v>KILO</v>
      </c>
      <c r="C31" s="41">
        <f>DADOS!C27</f>
        <v>3.19</v>
      </c>
      <c r="D31" s="40" t="str">
        <f>DADOS!D27</f>
        <v>KILO</v>
      </c>
      <c r="E31" s="41">
        <f>DADOS!E27</f>
        <v>3.99</v>
      </c>
      <c r="F31" s="40" t="str">
        <f>DADOS!F27</f>
        <v>KILO</v>
      </c>
      <c r="G31" s="41">
        <f>DADOS!G27</f>
        <v>3.98</v>
      </c>
      <c r="H31" s="40" t="str">
        <f>DADOS!H27</f>
        <v>KILO</v>
      </c>
      <c r="I31" s="41">
        <f>DADOS!I27</f>
        <v>3.79</v>
      </c>
      <c r="J31" s="41" t="str">
        <f>DADOS!J27</f>
        <v>KILO</v>
      </c>
      <c r="K31" s="41">
        <f>DADOS!K27</f>
        <v>3.79</v>
      </c>
      <c r="L31" s="40" t="str">
        <f>DADOS!L27</f>
        <v>KILO</v>
      </c>
      <c r="M31" s="42">
        <f>DADOS!M27</f>
        <v>3.79</v>
      </c>
      <c r="N31" s="40" t="str">
        <f>DADOS!N27</f>
        <v>KILO</v>
      </c>
      <c r="O31" s="42">
        <f>DADOS!O27</f>
        <v>3.97</v>
      </c>
      <c r="P31" s="42" t="e">
        <f>#REF!</f>
        <v>#REF!</v>
      </c>
      <c r="Q31" s="42" t="e">
        <f>#REF!</f>
        <v>#REF!</v>
      </c>
      <c r="R31" s="42" t="e">
        <f>#REF!</f>
        <v>#REF!</v>
      </c>
      <c r="S31" s="42" t="e">
        <f>#REF!</f>
        <v>#REF!</v>
      </c>
    </row>
    <row r="32" spans="1:19" ht="12.75" customHeight="1">
      <c r="A32" s="39" t="str">
        <f>DADOS!A28</f>
        <v>Batata Lavada (1 kg)</v>
      </c>
      <c r="B32" s="40" t="str">
        <f>DADOS!B28</f>
        <v>KILO</v>
      </c>
      <c r="C32" s="41">
        <f>DADOS!C28</f>
        <v>5.49</v>
      </c>
      <c r="D32" s="40" t="str">
        <f>DADOS!D28</f>
        <v>KILO</v>
      </c>
      <c r="E32" s="41">
        <f>DADOS!E28</f>
        <v>4.99</v>
      </c>
      <c r="F32" s="40" t="str">
        <f>DADOS!F28</f>
        <v>KILO</v>
      </c>
      <c r="G32" s="41">
        <f>DADOS!G28</f>
        <v>6.98</v>
      </c>
      <c r="H32" s="40" t="str">
        <f>DADOS!H28</f>
        <v>KILO</v>
      </c>
      <c r="I32" s="41">
        <f>DADOS!I28</f>
        <v>5.99</v>
      </c>
      <c r="J32" s="41" t="str">
        <f>DADOS!J28</f>
        <v>KILO</v>
      </c>
      <c r="K32" s="41">
        <f>DADOS!K28</f>
        <v>6.99</v>
      </c>
      <c r="L32" s="40" t="str">
        <f>DADOS!L28</f>
        <v>KILO</v>
      </c>
      <c r="M32" s="42">
        <f>DADOS!M28</f>
        <v>5.49</v>
      </c>
      <c r="N32" s="40" t="str">
        <f>DADOS!N28</f>
        <v>KILO</v>
      </c>
      <c r="O32" s="42">
        <f>DADOS!O28</f>
        <v>6.97</v>
      </c>
      <c r="P32" s="42" t="e">
        <f>#REF!</f>
        <v>#REF!</v>
      </c>
      <c r="Q32" s="42" t="e">
        <f>#REF!</f>
        <v>#REF!</v>
      </c>
      <c r="R32" s="42" t="e">
        <f>#REF!</f>
        <v>#REF!</v>
      </c>
      <c r="S32" s="42" t="e">
        <f>#REF!</f>
        <v>#REF!</v>
      </c>
    </row>
    <row r="33" spans="1:19" ht="12.75" customHeight="1">
      <c r="A33" s="39" t="str">
        <f>DADOS!A29</f>
        <v>Cebola (1 kg)</v>
      </c>
      <c r="B33" s="40" t="str">
        <f>DADOS!B29</f>
        <v>KILO</v>
      </c>
      <c r="C33" s="41">
        <f>DADOS!C29</f>
        <v>5.48</v>
      </c>
      <c r="D33" s="40" t="str">
        <f>DADOS!D29</f>
        <v>KILO</v>
      </c>
      <c r="E33" s="41">
        <f>DADOS!E29</f>
        <v>5.98</v>
      </c>
      <c r="F33" s="40" t="str">
        <f>DADOS!F29</f>
        <v>KILO</v>
      </c>
      <c r="G33" s="41">
        <f>DADOS!G29</f>
        <v>5.98</v>
      </c>
      <c r="H33" s="40" t="str">
        <f>DADOS!H29</f>
        <v>KILO</v>
      </c>
      <c r="I33" s="41">
        <f>DADOS!I29</f>
        <v>5.89</v>
      </c>
      <c r="J33" s="41" t="str">
        <f>DADOS!J29</f>
        <v>KILO</v>
      </c>
      <c r="K33" s="41">
        <f>DADOS!K29</f>
        <v>5.49</v>
      </c>
      <c r="L33" s="40" t="str">
        <f>DADOS!L29</f>
        <v>KILO</v>
      </c>
      <c r="M33" s="42">
        <f>DADOS!M29</f>
        <v>5.49</v>
      </c>
      <c r="N33" s="40" t="str">
        <f>DADOS!N29</f>
        <v>KILO</v>
      </c>
      <c r="O33" s="42">
        <f>DADOS!O29</f>
        <v>3.97</v>
      </c>
      <c r="P33" s="42" t="e">
        <f>#REF!</f>
        <v>#REF!</v>
      </c>
      <c r="Q33" s="42" t="e">
        <f>#REF!</f>
        <v>#REF!</v>
      </c>
      <c r="R33" s="42" t="e">
        <f>#REF!</f>
        <v>#REF!</v>
      </c>
      <c r="S33" s="42" t="e">
        <f>#REF!</f>
        <v>#REF!</v>
      </c>
    </row>
    <row r="34" spans="1:19" ht="12.75" customHeight="1">
      <c r="A34" s="39" t="str">
        <f>DADOS!A30</f>
        <v>Cenoura (1 kg)</v>
      </c>
      <c r="B34" s="40" t="str">
        <f>DADOS!B30</f>
        <v>KILO</v>
      </c>
      <c r="C34" s="41">
        <f>DADOS!C30</f>
        <v>4.99</v>
      </c>
      <c r="D34" s="40" t="str">
        <f>DADOS!D30</f>
        <v>KILO</v>
      </c>
      <c r="E34" s="41">
        <f>DADOS!E30</f>
        <v>8.99</v>
      </c>
      <c r="F34" s="40" t="str">
        <f>DADOS!F30</f>
        <v>KILO</v>
      </c>
      <c r="G34" s="41">
        <f>DADOS!G30</f>
        <v>5.98</v>
      </c>
      <c r="H34" s="40" t="str">
        <f>DADOS!H30</f>
        <v>KILO</v>
      </c>
      <c r="I34" s="41" t="str">
        <f>DADOS!I30</f>
        <v>X</v>
      </c>
      <c r="J34" s="41" t="str">
        <f>DADOS!J30</f>
        <v>KILO</v>
      </c>
      <c r="K34" s="41">
        <f>DADOS!K30</f>
        <v>8.99</v>
      </c>
      <c r="L34" s="40" t="str">
        <f>DADOS!L30</f>
        <v>KILO</v>
      </c>
      <c r="M34" s="42">
        <f>DADOS!M30</f>
        <v>6.98</v>
      </c>
      <c r="N34" s="40" t="str">
        <f>DADOS!N30</f>
        <v>KILO</v>
      </c>
      <c r="O34" s="42">
        <f>DADOS!O30</f>
        <v>4.93</v>
      </c>
      <c r="P34" s="42" t="e">
        <f>#REF!</f>
        <v>#REF!</v>
      </c>
      <c r="Q34" s="42" t="e">
        <f>#REF!</f>
        <v>#REF!</v>
      </c>
      <c r="R34" s="42" t="e">
        <f>#REF!</f>
        <v>#REF!</v>
      </c>
      <c r="S34" s="42" t="e">
        <f>#REF!</f>
        <v>#REF!</v>
      </c>
    </row>
    <row r="35" spans="1:19" ht="12.75" customHeight="1">
      <c r="A35" s="39" t="str">
        <f>DADOS!A31</f>
        <v>Laranja Pera (1 kg)</v>
      </c>
      <c r="B35" s="40" t="str">
        <f>DADOS!B31</f>
        <v>KILO</v>
      </c>
      <c r="C35" s="41">
        <f>DADOS!C31</f>
        <v>2.99</v>
      </c>
      <c r="D35" s="40" t="str">
        <f>DADOS!D31</f>
        <v>KILO</v>
      </c>
      <c r="E35" s="41">
        <f>DADOS!E31</f>
        <v>3.99</v>
      </c>
      <c r="F35" s="40" t="str">
        <f>DADOS!F31</f>
        <v>KILO</v>
      </c>
      <c r="G35" s="41" t="str">
        <f>DADOS!G31</f>
        <v>X</v>
      </c>
      <c r="H35" s="40" t="str">
        <f>DADOS!H31</f>
        <v>KILO</v>
      </c>
      <c r="I35" s="41">
        <f>DADOS!I31</f>
        <v>3.79</v>
      </c>
      <c r="J35" s="41" t="str">
        <f>DADOS!J31</f>
        <v>KILO</v>
      </c>
      <c r="K35" s="41">
        <f>DADOS!K31</f>
        <v>3.49</v>
      </c>
      <c r="L35" s="40" t="str">
        <f>DADOS!L31</f>
        <v>KILO</v>
      </c>
      <c r="M35" s="42">
        <f>DADOS!M31</f>
        <v>3.49</v>
      </c>
      <c r="N35" s="40" t="str">
        <f>DADOS!N31</f>
        <v>KILO</v>
      </c>
      <c r="O35" s="42">
        <f>DADOS!O31</f>
        <v>1.97</v>
      </c>
      <c r="P35" s="42" t="e">
        <f>#REF!</f>
        <v>#REF!</v>
      </c>
      <c r="Q35" s="42" t="e">
        <f>#REF!</f>
        <v>#REF!</v>
      </c>
      <c r="R35" s="42" t="e">
        <f>#REF!</f>
        <v>#REF!</v>
      </c>
      <c r="S35" s="42" t="e">
        <f>#REF!</f>
        <v>#REF!</v>
      </c>
    </row>
    <row r="36" spans="1:19" ht="12.75" customHeight="1">
      <c r="A36" s="39" t="str">
        <f>DADOS!A32</f>
        <v>Maçã Nacional (1 kg)</v>
      </c>
      <c r="B36" s="40" t="str">
        <f>DADOS!B32</f>
        <v>KILO</v>
      </c>
      <c r="C36" s="41">
        <f>DADOS!C32</f>
        <v>6.99</v>
      </c>
      <c r="D36" s="40" t="str">
        <f>DADOS!D32</f>
        <v>KILO</v>
      </c>
      <c r="E36" s="41">
        <f>DADOS!E32</f>
        <v>8.99</v>
      </c>
      <c r="F36" s="40" t="str">
        <f>DADOS!F32</f>
        <v>KILO</v>
      </c>
      <c r="G36" s="41">
        <f>DADOS!G32</f>
        <v>9.89</v>
      </c>
      <c r="H36" s="40" t="str">
        <f>DADOS!H32</f>
        <v>KILO</v>
      </c>
      <c r="I36" s="41">
        <f>DADOS!I32</f>
        <v>6.99</v>
      </c>
      <c r="J36" s="41" t="str">
        <f>DADOS!J32</f>
        <v>KILO</v>
      </c>
      <c r="K36" s="41">
        <f>DADOS!K32</f>
        <v>7.79</v>
      </c>
      <c r="L36" s="40" t="str">
        <f>DADOS!L32</f>
        <v>KILO</v>
      </c>
      <c r="M36" s="42">
        <f>DADOS!M32</f>
        <v>8.7899999999999991</v>
      </c>
      <c r="N36" s="40" t="str">
        <f>DADOS!N32</f>
        <v>KILO</v>
      </c>
      <c r="O36" s="42">
        <f>DADOS!O32</f>
        <v>8.57</v>
      </c>
      <c r="P36" s="42" t="e">
        <f>#REF!</f>
        <v>#REF!</v>
      </c>
      <c r="Q36" s="42" t="e">
        <f>#REF!</f>
        <v>#REF!</v>
      </c>
      <c r="R36" s="42" t="e">
        <f>#REF!</f>
        <v>#REF!</v>
      </c>
      <c r="S36" s="42" t="e">
        <f>#REF!</f>
        <v>#REF!</v>
      </c>
    </row>
    <row r="37" spans="1:19" ht="12.75" customHeight="1">
      <c r="A37" s="39" t="str">
        <f>DADOS!A33</f>
        <v>Tomate (1 kg)</v>
      </c>
      <c r="B37" s="40" t="str">
        <f>DADOS!B33</f>
        <v>KILO</v>
      </c>
      <c r="C37" s="41" t="e">
        <f>DADOS!#REF!</f>
        <v>#REF!</v>
      </c>
      <c r="D37" s="40" t="e">
        <f>DADOS!#REF!</f>
        <v>#REF!</v>
      </c>
      <c r="E37" s="41" t="e">
        <f>DADOS!#REF!</f>
        <v>#REF!</v>
      </c>
      <c r="F37" s="40" t="e">
        <f>DADOS!#REF!</f>
        <v>#REF!</v>
      </c>
      <c r="G37" s="41" t="e">
        <f>DADOS!#REF!</f>
        <v>#REF!</v>
      </c>
      <c r="H37" s="40" t="e">
        <f>DADOS!#REF!</f>
        <v>#REF!</v>
      </c>
      <c r="I37" s="41" t="e">
        <f>DADOS!#REF!</f>
        <v>#REF!</v>
      </c>
      <c r="J37" s="41" t="e">
        <f>DADOS!#REF!</f>
        <v>#REF!</v>
      </c>
      <c r="K37" s="41" t="e">
        <f>DADOS!#REF!</f>
        <v>#REF!</v>
      </c>
      <c r="L37" s="40" t="e">
        <f>DADOS!#REF!</f>
        <v>#REF!</v>
      </c>
      <c r="M37" s="42" t="e">
        <f>DADOS!#REF!</f>
        <v>#REF!</v>
      </c>
      <c r="N37" s="40" t="e">
        <f>DADOS!#REF!</f>
        <v>#REF!</v>
      </c>
      <c r="O37" s="42" t="e">
        <f>DADOS!#REF!</f>
        <v>#REF!</v>
      </c>
      <c r="P37" s="42" t="e">
        <f>#REF!</f>
        <v>#REF!</v>
      </c>
      <c r="Q37" s="42" t="e">
        <f>#REF!</f>
        <v>#REF!</v>
      </c>
      <c r="R37" s="42" t="e">
        <f>#REF!</f>
        <v>#REF!</v>
      </c>
      <c r="S37" s="42" t="e">
        <f>#REF!</f>
        <v>#REF!</v>
      </c>
    </row>
    <row r="38" spans="1:19" ht="12.75" customHeight="1">
      <c r="A38" s="63" t="s">
        <v>59</v>
      </c>
      <c r="B38" s="64" t="str">
        <f>B3</f>
        <v>ARCHER</v>
      </c>
      <c r="C38" s="64"/>
      <c r="D38" s="64" t="str">
        <f>D3</f>
        <v>REDE TOP</v>
      </c>
      <c r="E38" s="64"/>
      <c r="F38" s="64" t="str">
        <f>F3</f>
        <v>COOPER MINI</v>
      </c>
      <c r="G38" s="64"/>
      <c r="H38" s="64" t="str">
        <f>H3</f>
        <v>OTTO</v>
      </c>
      <c r="I38" s="64"/>
      <c r="J38" s="65" t="str">
        <f>J3</f>
        <v>PRECEIRO</v>
      </c>
      <c r="K38" s="65"/>
      <c r="L38" s="64" t="str">
        <f>L3</f>
        <v>KOMPRÃO</v>
      </c>
      <c r="M38" s="64"/>
      <c r="N38" s="64" t="str">
        <f>N3</f>
        <v>CAROL</v>
      </c>
      <c r="O38" s="64"/>
      <c r="P38" s="64" t="e">
        <f>P3</f>
        <v>#REF!</v>
      </c>
      <c r="Q38" s="64"/>
      <c r="R38" s="64" t="e">
        <f>R3</f>
        <v>#REF!</v>
      </c>
      <c r="S38" s="64"/>
    </row>
    <row r="39" spans="1:19" ht="12.75" customHeight="1">
      <c r="A39" s="63"/>
      <c r="B39" s="43" t="s">
        <v>11</v>
      </c>
      <c r="C39" s="44" t="s">
        <v>56</v>
      </c>
      <c r="D39" s="43" t="s">
        <v>11</v>
      </c>
      <c r="E39" s="44" t="s">
        <v>56</v>
      </c>
      <c r="F39" s="43" t="s">
        <v>11</v>
      </c>
      <c r="G39" s="44" t="s">
        <v>56</v>
      </c>
      <c r="H39" s="43" t="s">
        <v>11</v>
      </c>
      <c r="I39" s="44" t="s">
        <v>56</v>
      </c>
      <c r="J39" s="44" t="s">
        <v>11</v>
      </c>
      <c r="K39" s="44" t="s">
        <v>56</v>
      </c>
      <c r="L39" s="43" t="s">
        <v>11</v>
      </c>
      <c r="M39" s="44" t="s">
        <v>56</v>
      </c>
      <c r="N39" s="43" t="s">
        <v>11</v>
      </c>
      <c r="O39" s="44" t="s">
        <v>56</v>
      </c>
      <c r="P39" s="43" t="s">
        <v>11</v>
      </c>
      <c r="Q39" s="44" t="s">
        <v>56</v>
      </c>
      <c r="R39" s="43" t="s">
        <v>11</v>
      </c>
      <c r="S39" s="44" t="s">
        <v>56</v>
      </c>
    </row>
    <row r="40" spans="1:19" ht="12.75" customHeight="1">
      <c r="A40" s="39" t="str">
        <f>DADOS!A34</f>
        <v>Absorvente Ader. (emb. c/ 08 un.)</v>
      </c>
      <c r="B40" s="40" t="str">
        <f>DADOS!B34</f>
        <v>COTTON BABY</v>
      </c>
      <c r="C40" s="41">
        <f>DADOS!C34</f>
        <v>2.79</v>
      </c>
      <c r="D40" s="40" t="str">
        <f>DADOS!D34</f>
        <v>SEMPRE LIVRE</v>
      </c>
      <c r="E40" s="41">
        <f>DADOS!E34</f>
        <v>4.6900000000000004</v>
      </c>
      <c r="F40" s="40" t="str">
        <f>DADOS!F34</f>
        <v>INTIMUS</v>
      </c>
      <c r="G40" s="41">
        <f>DADOS!G34</f>
        <v>3.98</v>
      </c>
      <c r="H40" s="40" t="str">
        <f>DADOS!H34</f>
        <v>INTIMUS</v>
      </c>
      <c r="I40" s="41">
        <f>DADOS!I34</f>
        <v>5.69</v>
      </c>
      <c r="J40" s="41" t="str">
        <f>DADOS!J34</f>
        <v>MILI</v>
      </c>
      <c r="K40" s="41">
        <f>DADOS!K34</f>
        <v>3.29</v>
      </c>
      <c r="L40" s="40" t="str">
        <f>DADOS!L34</f>
        <v>SEMPRE LIVRE</v>
      </c>
      <c r="M40" s="42">
        <f>DADOS!M34</f>
        <v>5.35</v>
      </c>
      <c r="N40" s="40" t="str">
        <f>DADOS!N34</f>
        <v>COTTON BABY</v>
      </c>
      <c r="O40" s="42">
        <f>DADOS!O34</f>
        <v>2.97</v>
      </c>
      <c r="P40" s="42" t="e">
        <f>#REF!</f>
        <v>#REF!</v>
      </c>
      <c r="Q40" s="42" t="e">
        <f>#REF!</f>
        <v>#REF!</v>
      </c>
      <c r="R40" s="42" t="e">
        <f>#REF!</f>
        <v>#REF!</v>
      </c>
      <c r="S40" s="42" t="e">
        <f>#REF!</f>
        <v>#REF!</v>
      </c>
    </row>
    <row r="41" spans="1:19" ht="12.75" customHeight="1">
      <c r="A41" s="39" t="str">
        <f>DADOS!A35</f>
        <v>Creme Dental (90 g)</v>
      </c>
      <c r="B41" s="40" t="str">
        <f>DADOS!B35</f>
        <v>CLOSEUP</v>
      </c>
      <c r="C41" s="41">
        <f>DADOS!C35</f>
        <v>2.59</v>
      </c>
      <c r="D41" s="40" t="str">
        <f>DADOS!D35</f>
        <v>CLOSEUP</v>
      </c>
      <c r="E41" s="41">
        <f>DADOS!E35</f>
        <v>2.69</v>
      </c>
      <c r="F41" s="40" t="str">
        <f>DADOS!F35</f>
        <v>CLOSEUP</v>
      </c>
      <c r="G41" s="41">
        <f>DADOS!G35</f>
        <v>2.98</v>
      </c>
      <c r="H41" s="40" t="str">
        <f>DADOS!H35</f>
        <v>CLOSEUP</v>
      </c>
      <c r="I41" s="41">
        <f>DADOS!I35</f>
        <v>2.69</v>
      </c>
      <c r="J41" s="41" t="str">
        <f>DADOS!J35</f>
        <v>CLOSEUP</v>
      </c>
      <c r="K41" s="41">
        <f>DADOS!K35</f>
        <v>2.69</v>
      </c>
      <c r="L41" s="40" t="str">
        <f>DADOS!L35</f>
        <v>CLOSEUP</v>
      </c>
      <c r="M41" s="42">
        <f>DADOS!M35</f>
        <v>2.79</v>
      </c>
      <c r="N41" s="40" t="str">
        <f>DADOS!N35</f>
        <v>CLOSEUP</v>
      </c>
      <c r="O41" s="42">
        <f>DADOS!O35</f>
        <v>2.97</v>
      </c>
      <c r="P41" s="42" t="e">
        <f>#REF!</f>
        <v>#REF!</v>
      </c>
      <c r="Q41" s="42" t="e">
        <f>#REF!</f>
        <v>#REF!</v>
      </c>
      <c r="R41" s="42" t="e">
        <f>#REF!</f>
        <v>#REF!</v>
      </c>
      <c r="S41" s="42" t="e">
        <f>#REF!</f>
        <v>#REF!</v>
      </c>
    </row>
    <row r="42" spans="1:19" ht="12.75" customHeight="1">
      <c r="A42" s="39" t="str">
        <f>DADOS!A36</f>
        <v>Desodorante Fem. Aerosol (150 ml)</v>
      </c>
      <c r="B42" s="40" t="str">
        <f>DADOS!B36</f>
        <v>MONANGE</v>
      </c>
      <c r="C42" s="41">
        <f>DADOS!C36</f>
        <v>9.98</v>
      </c>
      <c r="D42" s="40" t="str">
        <f>DADOS!D36</f>
        <v>MONANGE</v>
      </c>
      <c r="E42" s="41">
        <f>DADOS!E36</f>
        <v>11.99</v>
      </c>
      <c r="F42" s="40" t="str">
        <f>DADOS!F36</f>
        <v>MONANGE</v>
      </c>
      <c r="G42" s="41">
        <f>DADOS!G36</f>
        <v>10.98</v>
      </c>
      <c r="H42" s="40" t="str">
        <f>DADOS!H36</f>
        <v>ABOVE</v>
      </c>
      <c r="I42" s="41">
        <f>DADOS!I36</f>
        <v>7.99</v>
      </c>
      <c r="J42" s="41" t="str">
        <f>DADOS!J36</f>
        <v>SUAVE</v>
      </c>
      <c r="K42" s="41">
        <f>DADOS!K36</f>
        <v>8.99</v>
      </c>
      <c r="L42" s="40" t="str">
        <f>DADOS!L36</f>
        <v>ABOVE</v>
      </c>
      <c r="M42" s="42">
        <f>DADOS!M36</f>
        <v>8.99</v>
      </c>
      <c r="N42" s="40" t="str">
        <f>DADOS!N36</f>
        <v>MONANGE</v>
      </c>
      <c r="O42" s="42">
        <f>DADOS!O36</f>
        <v>7.65</v>
      </c>
      <c r="P42" s="42" t="e">
        <f>#REF!</f>
        <v>#REF!</v>
      </c>
      <c r="Q42" s="42" t="e">
        <f>#REF!</f>
        <v>#REF!</v>
      </c>
      <c r="R42" s="42" t="e">
        <f>#REF!</f>
        <v>#REF!</v>
      </c>
      <c r="S42" s="42" t="e">
        <f>#REF!</f>
        <v>#REF!</v>
      </c>
    </row>
    <row r="43" spans="1:19" ht="12.75" customHeight="1">
      <c r="A43" s="39" t="str">
        <f>DADOS!A37</f>
        <v>Desodorante Masc. Aerosol (150 ml)</v>
      </c>
      <c r="B43" s="40" t="str">
        <f>DADOS!B37</f>
        <v>BOZANO</v>
      </c>
      <c r="C43" s="41">
        <f>DADOS!C37</f>
        <v>9.98</v>
      </c>
      <c r="D43" s="40" t="str">
        <f>DADOS!D37</f>
        <v>SUAVE</v>
      </c>
      <c r="E43" s="41">
        <f>DADOS!E37</f>
        <v>11.79</v>
      </c>
      <c r="F43" s="40" t="str">
        <f>DADOS!F37</f>
        <v>BOZANO</v>
      </c>
      <c r="G43" s="41">
        <f>DADOS!G37</f>
        <v>7.99</v>
      </c>
      <c r="H43" s="40" t="str">
        <f>DADOS!H37</f>
        <v>BOZANO</v>
      </c>
      <c r="I43" s="41">
        <f>DADOS!I37</f>
        <v>8.99</v>
      </c>
      <c r="J43" s="41" t="str">
        <f>DADOS!J37</f>
        <v>SUAVE</v>
      </c>
      <c r="K43" s="41">
        <f>DADOS!K37</f>
        <v>8.99</v>
      </c>
      <c r="L43" s="40" t="str">
        <f>DADOS!L37</f>
        <v>ABOVE</v>
      </c>
      <c r="M43" s="42">
        <f>DADOS!M37</f>
        <v>8.99</v>
      </c>
      <c r="N43" s="40" t="str">
        <f>DADOS!N37</f>
        <v>DOVE</v>
      </c>
      <c r="O43" s="42">
        <f>DADOS!O37</f>
        <v>10.98</v>
      </c>
      <c r="P43" s="42" t="e">
        <f>#REF!</f>
        <v>#REF!</v>
      </c>
      <c r="Q43" s="42" t="e">
        <f>#REF!</f>
        <v>#REF!</v>
      </c>
      <c r="R43" s="42" t="e">
        <f>#REF!</f>
        <v>#REF!</v>
      </c>
      <c r="S43" s="42" t="e">
        <f>#REF!</f>
        <v>#REF!</v>
      </c>
    </row>
    <row r="44" spans="1:19" ht="12.75" customHeight="1">
      <c r="A44" s="39" t="str">
        <f>DADOS!A38</f>
        <v>Papel Higiênico F. SIMPLES (30 m c/4un.)</v>
      </c>
      <c r="B44" s="40" t="str">
        <f>DADOS!B38</f>
        <v>DUETTO</v>
      </c>
      <c r="C44" s="41">
        <f>DADOS!C38</f>
        <v>5.99</v>
      </c>
      <c r="D44" s="40" t="str">
        <f>DADOS!D38</f>
        <v>MILI</v>
      </c>
      <c r="E44" s="41">
        <f>DADOS!E38</f>
        <v>5.99</v>
      </c>
      <c r="F44" s="40" t="str">
        <f>DADOS!F38</f>
        <v>DUETTO</v>
      </c>
      <c r="G44" s="41">
        <f>DADOS!G38</f>
        <v>5.88</v>
      </c>
      <c r="H44" s="40" t="str">
        <f>DADOS!H38</f>
        <v>SIRIUS</v>
      </c>
      <c r="I44" s="41">
        <f>DADOS!I38</f>
        <v>2.69</v>
      </c>
      <c r="J44" s="41" t="str">
        <f>DADOS!J38</f>
        <v>DUETTO</v>
      </c>
      <c r="K44" s="41">
        <f>DADOS!K38</f>
        <v>6.49</v>
      </c>
      <c r="L44" s="40" t="str">
        <f>DADOS!L38</f>
        <v>DUETTO</v>
      </c>
      <c r="M44" s="42">
        <f>DADOS!M38</f>
        <v>6.85</v>
      </c>
      <c r="N44" s="40" t="str">
        <f>DADOS!N38</f>
        <v>SIRIUS</v>
      </c>
      <c r="O44" s="42">
        <f>DADOS!O38</f>
        <v>2.4700000000000002</v>
      </c>
      <c r="P44" s="42" t="e">
        <f>#REF!</f>
        <v>#REF!</v>
      </c>
      <c r="Q44" s="42" t="e">
        <f>#REF!</f>
        <v>#REF!</v>
      </c>
      <c r="R44" s="42" t="e">
        <f>#REF!</f>
        <v>#REF!</v>
      </c>
      <c r="S44" s="42" t="e">
        <f>#REF!</f>
        <v>#REF!</v>
      </c>
    </row>
    <row r="45" spans="1:19" ht="12.75" customHeight="1">
      <c r="A45" s="39" t="str">
        <f>DADOS!A39</f>
        <v>Sabonete (90 g)</v>
      </c>
      <c r="B45" s="40" t="str">
        <f>DADOS!B39</f>
        <v>FLOR DE IPÊ</v>
      </c>
      <c r="C45" s="41">
        <f>DADOS!C39</f>
        <v>1.49</v>
      </c>
      <c r="D45" s="40" t="str">
        <f>DADOS!D39</f>
        <v>FLOR DE IPÊ</v>
      </c>
      <c r="E45" s="41">
        <f>DADOS!E39</f>
        <v>2.29</v>
      </c>
      <c r="F45" s="40" t="str">
        <f>DADOS!F39</f>
        <v>REXONA</v>
      </c>
      <c r="G45" s="41">
        <f>DADOS!G39</f>
        <v>1.98</v>
      </c>
      <c r="H45" s="40" t="str">
        <f>DADOS!H39</f>
        <v>SUAVE</v>
      </c>
      <c r="I45" s="41">
        <f>DADOS!I39</f>
        <v>1.75</v>
      </c>
      <c r="J45" s="41" t="str">
        <f>DADOS!J39</f>
        <v>CLINN</v>
      </c>
      <c r="K45" s="41">
        <f>DADOS!K39</f>
        <v>1.39</v>
      </c>
      <c r="L45" s="40" t="str">
        <f>DADOS!L39</f>
        <v>FRÂNCES</v>
      </c>
      <c r="M45" s="42">
        <f>DADOS!M39</f>
        <v>1.99</v>
      </c>
      <c r="N45" s="40" t="str">
        <f>DADOS!N39</f>
        <v>LUX</v>
      </c>
      <c r="O45" s="42">
        <f>DADOS!O39</f>
        <v>1.77</v>
      </c>
      <c r="P45" s="42" t="e">
        <f>#REF!</f>
        <v>#REF!</v>
      </c>
      <c r="Q45" s="42" t="e">
        <f>#REF!</f>
        <v>#REF!</v>
      </c>
      <c r="R45" s="42" t="e">
        <f>#REF!</f>
        <v>#REF!</v>
      </c>
      <c r="S45" s="42" t="e">
        <f>#REF!</f>
        <v>#REF!</v>
      </c>
    </row>
    <row r="46" spans="1:19" ht="12.75" customHeight="1">
      <c r="A46" s="39" t="str">
        <f>DADOS!A40</f>
        <v>Champoo (300 ml ou mais)</v>
      </c>
      <c r="B46" s="40" t="str">
        <f>DADOS!B40</f>
        <v>NEUTROX</v>
      </c>
      <c r="C46" s="41">
        <f>DADOS!C40</f>
        <v>7.99</v>
      </c>
      <c r="D46" s="40" t="str">
        <f>DADOS!D40</f>
        <v>MONANGE</v>
      </c>
      <c r="E46" s="41">
        <f>DADOS!E40</f>
        <v>7.99</v>
      </c>
      <c r="F46" s="40" t="str">
        <f>DADOS!F40</f>
        <v>SUAVE</v>
      </c>
      <c r="G46" s="41">
        <f>DADOS!G40</f>
        <v>6.99</v>
      </c>
      <c r="H46" s="40" t="str">
        <f>DADOS!H40</f>
        <v>MONANGE</v>
      </c>
      <c r="I46" s="41">
        <f>DADOS!I40</f>
        <v>7.98</v>
      </c>
      <c r="J46" s="41" t="str">
        <f>DADOS!J40</f>
        <v>MONANGE</v>
      </c>
      <c r="K46" s="41">
        <f>DADOS!K40</f>
        <v>6.99</v>
      </c>
      <c r="L46" s="40" t="str">
        <f>DADOS!L40</f>
        <v>MONANGE</v>
      </c>
      <c r="M46" s="42">
        <f>DADOS!M40</f>
        <v>6.99</v>
      </c>
      <c r="N46" s="40" t="str">
        <f>DADOS!N40</f>
        <v>DERUNG</v>
      </c>
      <c r="O46" s="42">
        <f>DADOS!O40</f>
        <v>6.95</v>
      </c>
      <c r="P46" s="42" t="e">
        <f>#REF!</f>
        <v>#REF!</v>
      </c>
      <c r="Q46" s="42" t="e">
        <f>#REF!</f>
        <v>#REF!</v>
      </c>
      <c r="R46" s="42" t="e">
        <f>#REF!</f>
        <v>#REF!</v>
      </c>
      <c r="S46" s="42" t="e">
        <f>#REF!</f>
        <v>#REF!</v>
      </c>
    </row>
    <row r="47" spans="1:19" ht="12.75" customHeight="1">
      <c r="A47" s="63" t="s">
        <v>60</v>
      </c>
      <c r="B47" s="64" t="str">
        <f>B3</f>
        <v>ARCHER</v>
      </c>
      <c r="C47" s="64"/>
      <c r="D47" s="64" t="str">
        <f>D3</f>
        <v>REDE TOP</v>
      </c>
      <c r="E47" s="64"/>
      <c r="F47" s="64" t="str">
        <f>F3</f>
        <v>COOPER MINI</v>
      </c>
      <c r="G47" s="64"/>
      <c r="H47" s="64" t="str">
        <f>H3</f>
        <v>OTTO</v>
      </c>
      <c r="I47" s="64"/>
      <c r="J47" s="65" t="str">
        <f>J38</f>
        <v>PRECEIRO</v>
      </c>
      <c r="K47" s="65"/>
      <c r="L47" s="64" t="str">
        <f>L3</f>
        <v>KOMPRÃO</v>
      </c>
      <c r="M47" s="64"/>
      <c r="N47" s="64" t="str">
        <f>N3</f>
        <v>CAROL</v>
      </c>
      <c r="O47" s="64"/>
      <c r="P47" s="64" t="e">
        <f>P3</f>
        <v>#REF!</v>
      </c>
      <c r="Q47" s="64"/>
      <c r="R47" s="64" t="e">
        <f>R3</f>
        <v>#REF!</v>
      </c>
      <c r="S47" s="64"/>
    </row>
    <row r="48" spans="1:19" ht="12.75" customHeight="1">
      <c r="A48" s="63"/>
      <c r="B48" s="43" t="s">
        <v>11</v>
      </c>
      <c r="C48" s="44" t="s">
        <v>56</v>
      </c>
      <c r="D48" s="43" t="s">
        <v>11</v>
      </c>
      <c r="E48" s="44" t="s">
        <v>56</v>
      </c>
      <c r="F48" s="43" t="s">
        <v>11</v>
      </c>
      <c r="G48" s="44" t="s">
        <v>56</v>
      </c>
      <c r="H48" s="43" t="s">
        <v>11</v>
      </c>
      <c r="I48" s="44" t="s">
        <v>56</v>
      </c>
      <c r="J48" s="44" t="s">
        <v>11</v>
      </c>
      <c r="K48" s="44" t="s">
        <v>56</v>
      </c>
      <c r="L48" s="43" t="s">
        <v>11</v>
      </c>
      <c r="M48" s="44" t="s">
        <v>56</v>
      </c>
      <c r="N48" s="43" t="s">
        <v>11</v>
      </c>
      <c r="O48" s="44" t="s">
        <v>56</v>
      </c>
      <c r="P48" s="43" t="s">
        <v>11</v>
      </c>
      <c r="Q48" s="44" t="s">
        <v>56</v>
      </c>
      <c r="R48" s="43" t="s">
        <v>11</v>
      </c>
      <c r="S48" s="44" t="s">
        <v>56</v>
      </c>
    </row>
    <row r="49" spans="1:19" ht="12.75" customHeight="1">
      <c r="A49" s="39" t="str">
        <f>DADOS!A41</f>
        <v>Água Sanitária (1 L)</v>
      </c>
      <c r="B49" s="40" t="str">
        <f>DADOS!B41</f>
        <v>QBOA</v>
      </c>
      <c r="C49" s="41">
        <f>DADOS!C41</f>
        <v>2.99</v>
      </c>
      <c r="D49" s="40" t="str">
        <f>DADOS!D41</f>
        <v>QBOA</v>
      </c>
      <c r="E49" s="41">
        <f>DADOS!E41</f>
        <v>3.99</v>
      </c>
      <c r="F49" s="40" t="str">
        <f>DADOS!F41</f>
        <v>IPÊ</v>
      </c>
      <c r="G49" s="41">
        <f>DADOS!G41</f>
        <v>4.4800000000000004</v>
      </c>
      <c r="H49" s="40" t="str">
        <f>DADOS!H41</f>
        <v>IPÊ</v>
      </c>
      <c r="I49" s="41">
        <f>DADOS!I41</f>
        <v>2.99</v>
      </c>
      <c r="J49" s="41" t="str">
        <f>DADOS!J41</f>
        <v>QBOA</v>
      </c>
      <c r="K49" s="41">
        <f>DADOS!K41</f>
        <v>4.59</v>
      </c>
      <c r="L49" s="40" t="str">
        <f>DADOS!L41</f>
        <v>QUANDO SOL</v>
      </c>
      <c r="M49" s="42">
        <f>DADOS!M41</f>
        <v>3.09</v>
      </c>
      <c r="N49" s="40" t="str">
        <f>DADOS!N41</f>
        <v>QUANDO SOL</v>
      </c>
      <c r="O49" s="42">
        <f>DADOS!O41</f>
        <v>3.27</v>
      </c>
      <c r="P49" s="42" t="e">
        <f>#REF!</f>
        <v>#REF!</v>
      </c>
      <c r="Q49" s="42" t="e">
        <f>#REF!</f>
        <v>#REF!</v>
      </c>
      <c r="R49" s="42" t="e">
        <f>#REF!</f>
        <v>#REF!</v>
      </c>
      <c r="S49" s="42" t="e">
        <f>#REF!</f>
        <v>#REF!</v>
      </c>
    </row>
    <row r="50" spans="1:19" ht="12.75" customHeight="1">
      <c r="A50" s="39" t="str">
        <f>DADOS!A42</f>
        <v>Desinfetante Pinho (500 ml)</v>
      </c>
      <c r="B50" s="40" t="str">
        <f>DADOS!B42</f>
        <v>QUANDO SOL</v>
      </c>
      <c r="C50" s="41">
        <f>DADOS!C42</f>
        <v>2.99</v>
      </c>
      <c r="D50" s="40" t="str">
        <f>DADOS!D42</f>
        <v>IPÊ</v>
      </c>
      <c r="E50" s="41">
        <f>DADOS!E42</f>
        <v>3.39</v>
      </c>
      <c r="F50" s="40" t="str">
        <f>DADOS!F42</f>
        <v>PINHO BRIL</v>
      </c>
      <c r="G50" s="41">
        <f>DADOS!G42</f>
        <v>3.78</v>
      </c>
      <c r="H50" s="40" t="str">
        <f>DADOS!H42</f>
        <v>BRILHO LAC</v>
      </c>
      <c r="I50" s="41">
        <f>DADOS!I42</f>
        <v>4.29</v>
      </c>
      <c r="J50" s="41" t="str">
        <f>DADOS!J42</f>
        <v>IPÊ</v>
      </c>
      <c r="K50" s="41">
        <f>DADOS!K42</f>
        <v>3.79</v>
      </c>
      <c r="L50" s="40" t="str">
        <f>DADOS!L42</f>
        <v>PINHO BRIL</v>
      </c>
      <c r="M50" s="42">
        <f>DADOS!M42</f>
        <v>3.59</v>
      </c>
      <c r="N50" s="40" t="str">
        <f>DADOS!N42</f>
        <v>PINHO BRIL</v>
      </c>
      <c r="O50" s="42">
        <f>DADOS!O42</f>
        <v>2.97</v>
      </c>
      <c r="P50" s="42" t="e">
        <f>#REF!</f>
        <v>#REF!</v>
      </c>
      <c r="Q50" s="42" t="e">
        <f>#REF!</f>
        <v>#REF!</v>
      </c>
      <c r="R50" s="42" t="e">
        <f>#REF!</f>
        <v>#REF!</v>
      </c>
      <c r="S50" s="42" t="e">
        <f>#REF!</f>
        <v>#REF!</v>
      </c>
    </row>
    <row r="51" spans="1:19" ht="12.75" customHeight="1">
      <c r="A51" s="39" t="str">
        <f>DADOS!A43</f>
        <v>Detergente Líquido (500 ml)</v>
      </c>
      <c r="B51" s="40" t="str">
        <f>DADOS!B43</f>
        <v>LIMPOL</v>
      </c>
      <c r="C51" s="41">
        <f>DADOS!C43</f>
        <v>2.19</v>
      </c>
      <c r="D51" s="40" t="str">
        <f>DADOS!D43</f>
        <v>GOTA LIMPA</v>
      </c>
      <c r="E51" s="41">
        <f>DADOS!E43</f>
        <v>1.79</v>
      </c>
      <c r="F51" s="40" t="str">
        <f>DADOS!F43</f>
        <v>QUANDO SOL</v>
      </c>
      <c r="G51" s="41">
        <f>DADOS!G43</f>
        <v>1.98</v>
      </c>
      <c r="H51" s="40" t="str">
        <f>DADOS!H43</f>
        <v>QUANDO SOL</v>
      </c>
      <c r="I51" s="41">
        <f>DADOS!I43</f>
        <v>1.99</v>
      </c>
      <c r="J51" s="41" t="str">
        <f>DADOS!J43</f>
        <v>GOTA LIMPA</v>
      </c>
      <c r="K51" s="41">
        <f>DADOS!K43</f>
        <v>1.79</v>
      </c>
      <c r="L51" s="40" t="str">
        <f>DADOS!L43</f>
        <v>SUPREMA</v>
      </c>
      <c r="M51" s="42">
        <f>DADOS!M43</f>
        <v>1.69</v>
      </c>
      <c r="N51" s="40" t="str">
        <f>DADOS!N43</f>
        <v>QUANDO SOL</v>
      </c>
      <c r="O51" s="42">
        <f>DADOS!O43</f>
        <v>1.97</v>
      </c>
      <c r="P51" s="42" t="e">
        <f>#REF!</f>
        <v>#REF!</v>
      </c>
      <c r="Q51" s="42" t="e">
        <f>#REF!</f>
        <v>#REF!</v>
      </c>
      <c r="R51" s="42" t="e">
        <f>#REF!</f>
        <v>#REF!</v>
      </c>
      <c r="S51" s="42" t="e">
        <f>#REF!</f>
        <v>#REF!</v>
      </c>
    </row>
    <row r="52" spans="1:19" ht="12.75" customHeight="1">
      <c r="A52" s="39" t="str">
        <f>DADOS!A44</f>
        <v>Sabão em Barra (5 un.)</v>
      </c>
      <c r="B52" s="40" t="str">
        <f>DADOS!B44</f>
        <v>IPÊ</v>
      </c>
      <c r="C52" s="41">
        <f>DADOS!C44</f>
        <v>14.98</v>
      </c>
      <c r="D52" s="40" t="str">
        <f>DADOS!D44</f>
        <v>IPÊ</v>
      </c>
      <c r="E52" s="41">
        <f>DADOS!E44</f>
        <v>13.98</v>
      </c>
      <c r="F52" s="40" t="str">
        <f>DADOS!F44</f>
        <v>UFE</v>
      </c>
      <c r="G52" s="41">
        <f>DADOS!G44</f>
        <v>12.95</v>
      </c>
      <c r="H52" s="40" t="str">
        <f>DADOS!H44</f>
        <v>QUANDO SOL</v>
      </c>
      <c r="I52" s="41">
        <f>DADOS!I44</f>
        <v>15.99</v>
      </c>
      <c r="J52" s="41" t="str">
        <f>DADOS!J44</f>
        <v>X</v>
      </c>
      <c r="K52" s="41" t="str">
        <f>DADOS!K44</f>
        <v>X</v>
      </c>
      <c r="L52" s="40" t="str">
        <f>DADOS!L44</f>
        <v>QUANDO SOL</v>
      </c>
      <c r="M52" s="42">
        <f>DADOS!M44</f>
        <v>12.99</v>
      </c>
      <c r="N52" s="40" t="str">
        <f>DADOS!N44</f>
        <v>MINUANO</v>
      </c>
      <c r="O52" s="42">
        <f>DADOS!O44</f>
        <v>13.97</v>
      </c>
      <c r="P52" s="42" t="e">
        <f>#REF!</f>
        <v>#REF!</v>
      </c>
      <c r="Q52" s="42" t="e">
        <f>#REF!</f>
        <v>#REF!</v>
      </c>
      <c r="R52" s="42" t="e">
        <f>#REF!</f>
        <v>#REF!</v>
      </c>
      <c r="S52" s="42" t="e">
        <f>#REF!</f>
        <v>#REF!</v>
      </c>
    </row>
    <row r="53" spans="1:19" ht="12.75" customHeight="1">
      <c r="A53" s="39" t="str">
        <f>DADOS!A45</f>
        <v>Sabão em Pó (800g/1 kg)</v>
      </c>
      <c r="B53" s="40" t="str">
        <f>DADOS!B45</f>
        <v>QUANDO SOL</v>
      </c>
      <c r="C53" s="41">
        <f>DADOS!C45</f>
        <v>5.79</v>
      </c>
      <c r="D53" s="40" t="str">
        <f>DADOS!D45</f>
        <v>BRILHANTE</v>
      </c>
      <c r="E53" s="41">
        <f>DADOS!E45</f>
        <v>14.29</v>
      </c>
      <c r="F53" s="40" t="str">
        <f>DADOS!F45</f>
        <v>QUANDO SOL</v>
      </c>
      <c r="G53" s="41">
        <f>DADOS!G45</f>
        <v>7.78</v>
      </c>
      <c r="H53" s="40" t="str">
        <f>DADOS!H45</f>
        <v>QUANDO SOL</v>
      </c>
      <c r="I53" s="41">
        <f>DADOS!I45</f>
        <v>6.49</v>
      </c>
      <c r="J53" s="41" t="str">
        <f>DADOS!J45</f>
        <v>BRILHANTE</v>
      </c>
      <c r="K53" s="41">
        <f>DADOS!K45</f>
        <v>13.59</v>
      </c>
      <c r="L53" s="40" t="str">
        <f>DADOS!L45</f>
        <v>QUANDO SOL</v>
      </c>
      <c r="M53" s="42">
        <f>DADOS!M45</f>
        <v>6.99</v>
      </c>
      <c r="N53" s="40" t="str">
        <f>DADOS!N45</f>
        <v>QUANDO SOL</v>
      </c>
      <c r="O53" s="42">
        <f>DADOS!O45</f>
        <v>5.93</v>
      </c>
      <c r="P53" s="42" t="e">
        <f>#REF!</f>
        <v>#REF!</v>
      </c>
      <c r="Q53" s="42" t="e">
        <f>#REF!</f>
        <v>#REF!</v>
      </c>
      <c r="R53" s="42" t="e">
        <f>#REF!</f>
        <v>#REF!</v>
      </c>
      <c r="S53" s="42" t="e">
        <f>#REF!</f>
        <v>#REF!</v>
      </c>
    </row>
    <row r="54" spans="1:19" ht="12.75" customHeight="1">
      <c r="A54" s="45" t="s">
        <v>61</v>
      </c>
      <c r="B54" s="66">
        <f>DADOS!B47</f>
        <v>279.74</v>
      </c>
      <c r="C54" s="66"/>
      <c r="D54" s="66">
        <f>DADOS!D47</f>
        <v>330.87</v>
      </c>
      <c r="E54" s="66"/>
      <c r="F54" s="66">
        <f>DADOS!F47</f>
        <v>304.83999999999997</v>
      </c>
      <c r="G54" s="66"/>
      <c r="H54" s="66">
        <f>DADOS!H47</f>
        <v>295.36</v>
      </c>
      <c r="I54" s="66"/>
      <c r="J54" s="66">
        <f>DADOS!J47</f>
        <v>277.41000000000003</v>
      </c>
      <c r="K54" s="66"/>
      <c r="L54" s="66">
        <f>DADOS!L47</f>
        <v>281.62</v>
      </c>
      <c r="M54" s="66"/>
      <c r="N54" s="66">
        <f>DADOS!N47</f>
        <v>272.7</v>
      </c>
      <c r="O54" s="66"/>
      <c r="P54" s="66" t="e">
        <f>#REF!</f>
        <v>#REF!</v>
      </c>
      <c r="Q54" s="66"/>
      <c r="R54" s="66" t="e">
        <f>#REF!</f>
        <v>#REF!</v>
      </c>
      <c r="S54" s="66"/>
    </row>
    <row r="55" spans="1:19" ht="12.7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1:19" ht="12.75" customHeight="1">
      <c r="A56" s="67" t="s">
        <v>62</v>
      </c>
      <c r="B56" s="67"/>
      <c r="C56" s="46"/>
      <c r="D56" s="68" t="s">
        <v>63</v>
      </c>
      <c r="E56" s="68"/>
      <c r="F56" s="68"/>
      <c r="G56" s="68"/>
      <c r="H56" s="68"/>
      <c r="I56" s="46"/>
      <c r="J56" s="68" t="s">
        <v>64</v>
      </c>
      <c r="K56" s="68"/>
      <c r="L56" s="68"/>
      <c r="M56" s="68"/>
      <c r="N56" s="68"/>
      <c r="O56" s="46"/>
      <c r="P56"/>
      <c r="Q56"/>
      <c r="R56"/>
      <c r="S56"/>
    </row>
    <row r="57" spans="1:19" ht="12.75" customHeight="1">
      <c r="A57" s="47" t="e">
        <f>VLOOKUP(B57,DADOS!B52:D61,3,0)</f>
        <v>#NUM!</v>
      </c>
      <c r="B57" s="48" t="e">
        <f>SMALL(DADOS!B52:B62,1)</f>
        <v>#NUM!</v>
      </c>
      <c r="D57" s="69" t="s">
        <v>65</v>
      </c>
      <c r="E57" s="69"/>
      <c r="F57" s="69"/>
      <c r="G57" s="69"/>
      <c r="H57" s="49">
        <f>DADOS!Q48</f>
        <v>244.23000000000002</v>
      </c>
      <c r="J57" s="69" t="e">
        <f>#REF!</f>
        <v>#REF!</v>
      </c>
      <c r="K57" s="69"/>
      <c r="L57" s="69"/>
      <c r="M57" s="69"/>
      <c r="N57" s="50" t="e">
        <f>#REF!/100</f>
        <v>#REF!</v>
      </c>
      <c r="P57"/>
      <c r="Q57"/>
      <c r="R57"/>
      <c r="S57"/>
    </row>
    <row r="58" spans="1:19" ht="12.75" customHeight="1">
      <c r="A58" s="47" t="e">
        <f>VLOOKUP(B58,DADOS!B52:D61,3,0)</f>
        <v>#NUM!</v>
      </c>
      <c r="B58" s="48" t="e">
        <f>SMALL(DADOS!B52:B62,2)</f>
        <v>#NUM!</v>
      </c>
      <c r="D58" s="69" t="s">
        <v>66</v>
      </c>
      <c r="E58" s="69"/>
      <c r="F58" s="69"/>
      <c r="G58" s="69"/>
      <c r="H58" s="49" t="e">
        <f>#REF!</f>
        <v>#REF!</v>
      </c>
      <c r="J58" s="69" t="e">
        <f>#REF!</f>
        <v>#REF!</v>
      </c>
      <c r="K58" s="69"/>
      <c r="L58" s="69"/>
      <c r="M58" s="69"/>
      <c r="N58" s="50" t="e">
        <f>#REF!/100</f>
        <v>#REF!</v>
      </c>
      <c r="P58"/>
      <c r="Q58"/>
      <c r="R58"/>
      <c r="S58"/>
    </row>
    <row r="59" spans="1:19" ht="12.75" customHeight="1">
      <c r="A59" s="47" t="e">
        <f>VLOOKUP(B59,DADOS!B52:D61,3,0)</f>
        <v>#NUM!</v>
      </c>
      <c r="B59" s="48" t="e">
        <f>SMALL(DADOS!B52:B62,3)</f>
        <v>#NUM!</v>
      </c>
      <c r="D59" s="69" t="s">
        <v>67</v>
      </c>
      <c r="E59" s="69"/>
      <c r="F59" s="69"/>
      <c r="G59" s="69"/>
      <c r="H59" s="49" t="e">
        <f>#REF!</f>
        <v>#REF!</v>
      </c>
      <c r="J59" s="69" t="e">
        <f>#REF!</f>
        <v>#REF!</v>
      </c>
      <c r="K59" s="69"/>
      <c r="L59" s="69"/>
      <c r="M59" s="69"/>
      <c r="N59" s="50" t="e">
        <f>#REF!/100</f>
        <v>#REF!</v>
      </c>
      <c r="P59"/>
      <c r="Q59"/>
      <c r="R59"/>
      <c r="S59"/>
    </row>
    <row r="60" spans="1:19" ht="12.75" customHeight="1">
      <c r="A60" s="47" t="e">
        <f>VLOOKUP(B60,DADOS!B52:D61,3,0)</f>
        <v>#NUM!</v>
      </c>
      <c r="B60" s="48" t="e">
        <f>SMALL(DADOS!B52:B62,4)</f>
        <v>#NUM!</v>
      </c>
      <c r="D60" s="70" t="s">
        <v>68</v>
      </c>
      <c r="E60" s="70"/>
      <c r="F60" s="70"/>
      <c r="G60" s="70"/>
      <c r="H60" s="51" t="e">
        <f>#REF!/100</f>
        <v>#REF!</v>
      </c>
      <c r="J60" s="69" t="e">
        <f>#REF!</f>
        <v>#REF!</v>
      </c>
      <c r="K60" s="69"/>
      <c r="L60" s="69"/>
      <c r="M60" s="69"/>
      <c r="N60" s="50" t="e">
        <f>#REF!/100</f>
        <v>#REF!</v>
      </c>
      <c r="P60"/>
      <c r="Q60"/>
      <c r="R60"/>
      <c r="S60"/>
    </row>
    <row r="61" spans="1:19" ht="12.75" customHeight="1">
      <c r="A61" s="47" t="e">
        <f>VLOOKUP(B61,DADOS!B52:D61,3,0)</f>
        <v>#NUM!</v>
      </c>
      <c r="B61" s="48" t="e">
        <f>SMALL(DADOS!B52:B62,5)</f>
        <v>#NUM!</v>
      </c>
    </row>
    <row r="62" spans="1:19" ht="12.75" customHeight="1">
      <c r="A62" s="47" t="e">
        <f>VLOOKUP(B62,DADOS!B52:D61,3,0)</f>
        <v>#NUM!</v>
      </c>
      <c r="B62" s="48" t="e">
        <f>SMALL(DADOS!B52:B62,6)</f>
        <v>#NUM!</v>
      </c>
      <c r="D62" s="71" t="s">
        <v>69</v>
      </c>
      <c r="E62" s="71"/>
      <c r="F62" s="71"/>
      <c r="G62" s="71"/>
      <c r="H62" s="71"/>
      <c r="I62" s="52"/>
      <c r="J62" s="68" t="s">
        <v>70</v>
      </c>
      <c r="K62" s="68"/>
      <c r="L62" s="68"/>
      <c r="M62" s="68"/>
      <c r="N62" s="68"/>
    </row>
    <row r="63" spans="1:19" ht="12.75" customHeight="1">
      <c r="A63" s="47" t="e">
        <f>VLOOKUP(B63,DADOS!B52:D61,3,0)</f>
        <v>#NUM!</v>
      </c>
      <c r="B63" s="48" t="e">
        <f>SMALL(DADOS!B52:B62,7)</f>
        <v>#NUM!</v>
      </c>
      <c r="D63" s="71"/>
      <c r="E63" s="71"/>
      <c r="F63" s="71"/>
      <c r="G63" s="71"/>
      <c r="H63" s="71"/>
      <c r="J63" s="69" t="e">
        <f>#REF!</f>
        <v>#REF!</v>
      </c>
      <c r="K63" s="69"/>
      <c r="L63" s="69"/>
      <c r="M63" s="69"/>
      <c r="N63" s="50" t="e">
        <f>#REF!/100</f>
        <v>#REF!</v>
      </c>
    </row>
    <row r="64" spans="1:19" ht="12.75" customHeight="1">
      <c r="A64" s="47" t="e">
        <f>VLOOKUP(B64,DADOS!B52:D61,3,0)</f>
        <v>#NUM!</v>
      </c>
      <c r="B64" s="48" t="e">
        <f>SMALL(DADOS!B52:B62,8)</f>
        <v>#NUM!</v>
      </c>
      <c r="D64" s="71"/>
      <c r="E64" s="71"/>
      <c r="F64" s="71"/>
      <c r="G64" s="71"/>
      <c r="H64" s="71"/>
      <c r="J64" s="69" t="e">
        <f>#REF!</f>
        <v>#REF!</v>
      </c>
      <c r="K64" s="69"/>
      <c r="L64" s="69"/>
      <c r="M64" s="69"/>
      <c r="N64" s="50" t="e">
        <f>#REF!/100</f>
        <v>#REF!</v>
      </c>
    </row>
    <row r="65" spans="1:19" ht="12.75" customHeight="1">
      <c r="A65" s="47" t="e">
        <f>VLOOKUP(B65,DADOS!B52:D61,3,0)</f>
        <v>#NUM!</v>
      </c>
      <c r="B65" s="48" t="e">
        <f>SMALL(DADOS!B52:B62,9)</f>
        <v>#NUM!</v>
      </c>
      <c r="D65" s="71"/>
      <c r="E65" s="71"/>
      <c r="F65" s="71"/>
      <c r="G65" s="71"/>
      <c r="H65" s="71"/>
      <c r="J65" s="69" t="e">
        <f>#REF!</f>
        <v>#REF!</v>
      </c>
      <c r="K65" s="69"/>
      <c r="L65" s="69"/>
      <c r="M65" s="69"/>
      <c r="N65" s="50" t="e">
        <f>#REF!/100</f>
        <v>#REF!</v>
      </c>
    </row>
    <row r="66" spans="1:19" ht="12.75" customHeight="1">
      <c r="J66" s="69" t="e">
        <f>#REF!</f>
        <v>#REF!</v>
      </c>
      <c r="K66" s="69"/>
      <c r="L66" s="69"/>
      <c r="M66" s="69"/>
      <c r="N66" s="50" t="e">
        <f>#REF!/100</f>
        <v>#REF!</v>
      </c>
    </row>
    <row r="67" spans="1:19" ht="12.75" customHeight="1"/>
    <row r="68" spans="1:19" ht="12.75" customHeight="1">
      <c r="A68" s="53" t="s">
        <v>71</v>
      </c>
      <c r="B68" s="54"/>
      <c r="C68" s="55"/>
      <c r="D68" s="54"/>
      <c r="E68" s="55"/>
      <c r="F68" s="54"/>
      <c r="G68" s="55"/>
      <c r="H68" s="54"/>
      <c r="I68" s="55"/>
      <c r="J68" s="55"/>
      <c r="K68" s="55"/>
      <c r="L68" s="56"/>
      <c r="M68" s="56"/>
      <c r="N68" s="56"/>
      <c r="O68" s="56"/>
      <c r="P68" s="56"/>
      <c r="Q68" s="56"/>
      <c r="R68" s="56"/>
      <c r="S68" s="56"/>
    </row>
    <row r="69" spans="1:19" ht="32.450000000000003" customHeight="1">
      <c r="A69" s="72" t="s">
        <v>72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</row>
    <row r="70" spans="1:19" ht="12.75" customHeight="1">
      <c r="A70" s="57"/>
      <c r="B70" s="54"/>
      <c r="C70" s="55"/>
      <c r="D70" s="54"/>
      <c r="E70" s="55"/>
      <c r="F70" s="54"/>
      <c r="G70" s="55"/>
      <c r="H70" s="54"/>
      <c r="I70" s="55"/>
      <c r="J70" s="55"/>
      <c r="K70" s="55"/>
      <c r="L70" s="56"/>
      <c r="M70" s="56"/>
      <c r="N70" s="56"/>
      <c r="O70" s="56"/>
      <c r="P70" s="56"/>
      <c r="Q70" s="56"/>
      <c r="R70" s="56"/>
      <c r="S70" s="56"/>
    </row>
    <row r="71" spans="1:19" ht="12.75" customHeight="1">
      <c r="A71" s="53" t="s">
        <v>73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</row>
    <row r="72" spans="1:19" ht="33.75" customHeight="1">
      <c r="A72" s="73" t="s">
        <v>74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</row>
  </sheetData>
  <mergeCells count="80">
    <mergeCell ref="J66:M66"/>
    <mergeCell ref="A69:S69"/>
    <mergeCell ref="A72:S72"/>
    <mergeCell ref="D60:G60"/>
    <mergeCell ref="J60:M60"/>
    <mergeCell ref="D62:H65"/>
    <mergeCell ref="J62:N62"/>
    <mergeCell ref="J63:M63"/>
    <mergeCell ref="J64:M64"/>
    <mergeCell ref="J65:M65"/>
    <mergeCell ref="D57:G57"/>
    <mergeCell ref="J57:M57"/>
    <mergeCell ref="D58:G58"/>
    <mergeCell ref="J58:M58"/>
    <mergeCell ref="D59:G59"/>
    <mergeCell ref="J59:M59"/>
    <mergeCell ref="L54:M54"/>
    <mergeCell ref="N54:O54"/>
    <mergeCell ref="P54:Q54"/>
    <mergeCell ref="R54:S54"/>
    <mergeCell ref="A56:B56"/>
    <mergeCell ref="D56:H56"/>
    <mergeCell ref="J56:N56"/>
    <mergeCell ref="B54:C54"/>
    <mergeCell ref="D54:E54"/>
    <mergeCell ref="F54:G54"/>
    <mergeCell ref="H54:I54"/>
    <mergeCell ref="J54:K54"/>
    <mergeCell ref="J47:K47"/>
    <mergeCell ref="L47:M47"/>
    <mergeCell ref="N47:O47"/>
    <mergeCell ref="P47:Q47"/>
    <mergeCell ref="R47:S47"/>
    <mergeCell ref="A47:A48"/>
    <mergeCell ref="B47:C47"/>
    <mergeCell ref="D47:E47"/>
    <mergeCell ref="F47:G47"/>
    <mergeCell ref="H47:I47"/>
    <mergeCell ref="J38:K38"/>
    <mergeCell ref="L38:M38"/>
    <mergeCell ref="N38:O38"/>
    <mergeCell ref="P38:Q38"/>
    <mergeCell ref="R38:S38"/>
    <mergeCell ref="A38:A39"/>
    <mergeCell ref="B38:C38"/>
    <mergeCell ref="D38:E38"/>
    <mergeCell ref="F38:G38"/>
    <mergeCell ref="H38:I38"/>
    <mergeCell ref="J28:K28"/>
    <mergeCell ref="L28:M28"/>
    <mergeCell ref="N28:O28"/>
    <mergeCell ref="P28:Q28"/>
    <mergeCell ref="R28:S28"/>
    <mergeCell ref="A28:A29"/>
    <mergeCell ref="B28:C28"/>
    <mergeCell ref="D28:E28"/>
    <mergeCell ref="F28:G28"/>
    <mergeCell ref="H28:I28"/>
    <mergeCell ref="N3:O3"/>
    <mergeCell ref="P3:Q3"/>
    <mergeCell ref="R3:S3"/>
    <mergeCell ref="A22:A23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A1:M1"/>
    <mergeCell ref="A2:M2"/>
    <mergeCell ref="A3:A4"/>
    <mergeCell ref="B3:C3"/>
    <mergeCell ref="D3:E3"/>
    <mergeCell ref="F3:G3"/>
    <mergeCell ref="H3:I3"/>
    <mergeCell ref="J3:K3"/>
    <mergeCell ref="L3:M3"/>
  </mergeCells>
  <conditionalFormatting sqref="C5:S5">
    <cfRule type="cellIs" dxfId="36" priority="2" operator="equal">
      <formula>DADOS!$Q5</formula>
    </cfRule>
  </conditionalFormatting>
  <conditionalFormatting sqref="C6:S6">
    <cfRule type="cellIs" dxfId="35" priority="3" operator="equal">
      <formula>DADOS!$S10</formula>
    </cfRule>
  </conditionalFormatting>
  <conditionalFormatting sqref="C7:S7">
    <cfRule type="cellIs" dxfId="34" priority="4" operator="equal">
      <formula>DADOS!$Q7</formula>
    </cfRule>
  </conditionalFormatting>
  <conditionalFormatting sqref="C8:S8">
    <cfRule type="cellIs" dxfId="33" priority="5" operator="equal">
      <formula>DADOS!$Q8</formula>
    </cfRule>
  </conditionalFormatting>
  <conditionalFormatting sqref="C9:S9">
    <cfRule type="cellIs" dxfId="32" priority="6" operator="equal">
      <formula>DADOS!$Q9</formula>
    </cfRule>
  </conditionalFormatting>
  <conditionalFormatting sqref="C10:S10">
    <cfRule type="cellIs" dxfId="31" priority="7" operator="equal">
      <formula>DADOS!$Q10</formula>
    </cfRule>
  </conditionalFormatting>
  <conditionalFormatting sqref="C11:S11">
    <cfRule type="cellIs" dxfId="30" priority="8" operator="equal">
      <formula>DADOS!$Q11</formula>
    </cfRule>
  </conditionalFormatting>
  <conditionalFormatting sqref="C12:S12">
    <cfRule type="cellIs" dxfId="29" priority="9" operator="equal">
      <formula>DADOS!$Q12</formula>
    </cfRule>
  </conditionalFormatting>
  <conditionalFormatting sqref="C13:S13">
    <cfRule type="cellIs" dxfId="28" priority="10" operator="equal">
      <formula>DADOS!$Q13</formula>
    </cfRule>
  </conditionalFormatting>
  <conditionalFormatting sqref="C14:S14">
    <cfRule type="cellIs" dxfId="27" priority="11" operator="equal">
      <formula>DADOS!$Q14</formula>
    </cfRule>
  </conditionalFormatting>
  <conditionalFormatting sqref="C15:S15">
    <cfRule type="cellIs" dxfId="26" priority="12" operator="equal">
      <formula>DADOS!$Q15</formula>
    </cfRule>
  </conditionalFormatting>
  <conditionalFormatting sqref="C16:S16">
    <cfRule type="cellIs" dxfId="25" priority="13" operator="equal">
      <formula>DADOS!$Q16</formula>
    </cfRule>
  </conditionalFormatting>
  <conditionalFormatting sqref="C17:S17">
    <cfRule type="cellIs" dxfId="24" priority="14" operator="equal">
      <formula>DADOS!$Q17</formula>
    </cfRule>
  </conditionalFormatting>
  <conditionalFormatting sqref="C18:S18">
    <cfRule type="cellIs" dxfId="23" priority="15" operator="equal">
      <formula>DADOS!$Q18</formula>
    </cfRule>
  </conditionalFormatting>
  <conditionalFormatting sqref="C19:S19">
    <cfRule type="cellIs" dxfId="22" priority="16" operator="equal">
      <formula>DADOS!$Q19</formula>
    </cfRule>
  </conditionalFormatting>
  <conditionalFormatting sqref="C20:S20">
    <cfRule type="cellIs" dxfId="21" priority="17" operator="equal">
      <formula>DADOS!$Q20</formula>
    </cfRule>
  </conditionalFormatting>
  <conditionalFormatting sqref="C21:S21">
    <cfRule type="cellIs" dxfId="20" priority="18" operator="equal">
      <formula>DADOS!$Q21</formula>
    </cfRule>
  </conditionalFormatting>
  <conditionalFormatting sqref="C26:S26">
    <cfRule type="cellIs" dxfId="19" priority="19" operator="equal">
      <formula>DADOS!$Q24</formula>
    </cfRule>
  </conditionalFormatting>
  <conditionalFormatting sqref="C27:S27">
    <cfRule type="cellIs" dxfId="18" priority="20" operator="equal">
      <formula>DADOS!$Q25</formula>
    </cfRule>
  </conditionalFormatting>
  <conditionalFormatting sqref="C25:S25">
    <cfRule type="cellIs" dxfId="17" priority="21" operator="equal">
      <formula>DADOS!$Q23</formula>
    </cfRule>
  </conditionalFormatting>
  <conditionalFormatting sqref="C24:S24">
    <cfRule type="cellIs" dxfId="16" priority="22" operator="equal">
      <formula>DADOS!$Q22</formula>
    </cfRule>
  </conditionalFormatting>
  <conditionalFormatting sqref="C30:S30">
    <cfRule type="cellIs" dxfId="15" priority="23" operator="equal">
      <formula>DADOS!$Q26</formula>
    </cfRule>
  </conditionalFormatting>
  <conditionalFormatting sqref="C31:S31">
    <cfRule type="cellIs" dxfId="14" priority="24" operator="equal">
      <formula>DADOS!$Q27</formula>
    </cfRule>
  </conditionalFormatting>
  <conditionalFormatting sqref="C32:S32">
    <cfRule type="cellIs" dxfId="13" priority="25" operator="equal">
      <formula>DADOS!$Q28</formula>
    </cfRule>
  </conditionalFormatting>
  <conditionalFormatting sqref="C33:S33">
    <cfRule type="cellIs" dxfId="12" priority="26" operator="equal">
      <formula>DADOS!$Q29</formula>
    </cfRule>
  </conditionalFormatting>
  <conditionalFormatting sqref="C34:S34">
    <cfRule type="cellIs" dxfId="11" priority="27" operator="equal">
      <formula>DADOS!$Q30</formula>
    </cfRule>
  </conditionalFormatting>
  <conditionalFormatting sqref="C35:S35">
    <cfRule type="cellIs" dxfId="10" priority="28" operator="equal">
      <formula>DADOS!$Q31</formula>
    </cfRule>
  </conditionalFormatting>
  <conditionalFormatting sqref="C36:S36">
    <cfRule type="cellIs" dxfId="9" priority="29" operator="equal">
      <formula>DADOS!$Q32</formula>
    </cfRule>
  </conditionalFormatting>
  <conditionalFormatting sqref="C37:S37">
    <cfRule type="cellIs" dxfId="8" priority="30" operator="equal">
      <formula>DADOS!$Q33</formula>
    </cfRule>
  </conditionalFormatting>
  <conditionalFormatting sqref="C49:S49">
    <cfRule type="cellIs" dxfId="7" priority="31" operator="equal">
      <formula>DADOS!$Q41</formula>
    </cfRule>
  </conditionalFormatting>
  <conditionalFormatting sqref="C50:S50">
    <cfRule type="cellIs" dxfId="6" priority="32" operator="equal">
      <formula>DADOS!$Q42</formula>
    </cfRule>
  </conditionalFormatting>
  <conditionalFormatting sqref="C51:S51">
    <cfRule type="cellIs" dxfId="5" priority="33" operator="equal">
      <formula>DADOS!$Q43</formula>
    </cfRule>
  </conditionalFormatting>
  <conditionalFormatting sqref="C52:S52">
    <cfRule type="cellIs" dxfId="4" priority="34" operator="equal">
      <formula>DADOS!$Q44</formula>
    </cfRule>
  </conditionalFormatting>
  <conditionalFormatting sqref="C53:S53">
    <cfRule type="cellIs" dxfId="3" priority="35" operator="equal">
      <formula>DADOS!$Q45</formula>
    </cfRule>
  </conditionalFormatting>
  <conditionalFormatting sqref="C40:S46">
    <cfRule type="cellIs" dxfId="2" priority="36" operator="equal">
      <formula>DADOS!$Q34</formula>
    </cfRule>
  </conditionalFormatting>
  <conditionalFormatting sqref="H60">
    <cfRule type="cellIs" dxfId="1" priority="37" operator="lessThan">
      <formula>0</formula>
    </cfRule>
    <cfRule type="cellIs" dxfId="0" priority="38" operator="greaterThan">
      <formula>0</formula>
    </cfRule>
  </conditionalFormatting>
  <conditionalFormatting sqref="B57:B65">
    <cfRule type="colorScale" priority="39">
      <colorScale>
        <cfvo type="min" val="0"/>
        <cfvo type="percentile" val="50"/>
        <cfvo type="max" val="0"/>
        <color rgb="FFAECF00"/>
        <color rgb="FFFFD428"/>
        <color rgb="FFFF3333"/>
      </colorScale>
    </cfRule>
  </conditionalFormatting>
  <printOptions horizontalCentered="1"/>
  <pageMargins left="0" right="0" top="0" bottom="0" header="0.51180555555555496" footer="0.51180555555555496"/>
  <pageSetup paperSize="9" scale="69" orientation="portrait" horizontalDpi="300" verticalDpi="300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7593</TotalTime>
  <Application>LibreOffice/7.1.2.2$Windows_x86 LibreOffice_project/8a45595d069ef5570103caea1b71cc9d82b2aae4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DADOS</vt:lpstr>
      <vt:lpstr>PUBLICAÇÃO</vt:lpstr>
      <vt:lpstr>PUBLICAÇÃO!Titulos_de_impressao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Procon 01</dc:creator>
  <cp:lastModifiedBy>procon01</cp:lastModifiedBy>
  <cp:revision>796</cp:revision>
  <dcterms:created xsi:type="dcterms:W3CDTF">2015-11-04T08:15:32Z</dcterms:created>
  <dcterms:modified xsi:type="dcterms:W3CDTF">2022-05-17T14:31:30Z</dcterms:modified>
  <dc:language>pt-BR</dc:language>
</cp:coreProperties>
</file>